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e94ae552faf3c29f/Documentos/ESALQ_6Semestre/LCF0510 - Inventário Florestal/"/>
    </mc:Choice>
  </mc:AlternateContent>
  <xr:revisionPtr revIDLastSave="0" documentId="14_{F2195126-13E9-46BD-907E-BD8B2C82B52C}" xr6:coauthVersionLast="47" xr6:coauthVersionMax="47" xr10:uidLastSave="{00000000-0000-0000-0000-000000000000}"/>
  <bookViews>
    <workbookView xWindow="-120" yWindow="-120" windowWidth="20730" windowHeight="11160" tabRatio="500" firstSheet="4" activeTab="6" xr2:uid="{00000000-000D-0000-FFFF-FFFF00000000}"/>
  </bookViews>
  <sheets>
    <sheet name="Inventario Urbano" sheetId="1" r:id="rId1"/>
    <sheet name="Praça Canteiro" sheetId="4" r:id="rId2"/>
    <sheet name="Quadra Prop. Dita" sheetId="3" r:id="rId3"/>
    <sheet name="Bairro Jardins" sheetId="5" r:id="rId4"/>
    <sheet name="Amostragem Dupla Dados" sheetId="2" r:id="rId5"/>
    <sheet name="Amostr Aleat Simpl" sheetId="6" r:id="rId6"/>
    <sheet name="Amostragem Dupla" sheetId="7" r:id="rId7"/>
    <sheet name="Comparação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E14" i="8" s="1"/>
  <c r="C9" i="8"/>
  <c r="C8" i="8"/>
  <c r="C4" i="8"/>
  <c r="C3" i="8"/>
  <c r="C2" i="8"/>
  <c r="D37" i="7"/>
  <c r="D36" i="7"/>
  <c r="D35" i="7"/>
  <c r="D34" i="7"/>
  <c r="E13" i="8"/>
  <c r="D37" i="6" l="1"/>
  <c r="D36" i="6"/>
  <c r="D35" i="6"/>
  <c r="D34" i="6"/>
  <c r="C26" i="6"/>
  <c r="C25" i="6"/>
  <c r="C26" i="7"/>
  <c r="C25" i="7"/>
  <c r="C21" i="7"/>
  <c r="C20" i="7"/>
  <c r="C19" i="7"/>
  <c r="C16" i="7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3" i="2"/>
  <c r="C15" i="7"/>
  <c r="C14" i="7"/>
  <c r="C13" i="7"/>
  <c r="C12" i="7"/>
  <c r="C8" i="7"/>
  <c r="C7" i="7"/>
  <c r="C6" i="7"/>
  <c r="C15" i="6"/>
  <c r="C14" i="6"/>
  <c r="C13" i="6"/>
  <c r="C12" i="6" l="1"/>
  <c r="E33" i="5"/>
  <c r="E34" i="5"/>
  <c r="E32" i="5"/>
  <c r="E31" i="5"/>
  <c r="I20" i="5"/>
  <c r="I19" i="5"/>
  <c r="I18" i="5"/>
  <c r="I15" i="5"/>
  <c r="J13" i="5"/>
  <c r="I13" i="5"/>
  <c r="M12" i="5"/>
  <c r="M10" i="5"/>
  <c r="M9" i="5"/>
  <c r="L12" i="5"/>
  <c r="J12" i="5"/>
  <c r="I12" i="5"/>
  <c r="J10" i="5"/>
  <c r="I10" i="5"/>
  <c r="J9" i="5"/>
  <c r="I9" i="5"/>
  <c r="G10" i="5"/>
  <c r="G9" i="5"/>
  <c r="C10" i="5"/>
  <c r="C9" i="5"/>
  <c r="F4" i="5"/>
  <c r="E4" i="5"/>
  <c r="D4" i="5"/>
  <c r="D3" i="5"/>
  <c r="D10" i="5"/>
  <c r="D9" i="5"/>
  <c r="C12" i="5"/>
  <c r="F3" i="5"/>
  <c r="F2" i="5"/>
  <c r="F10" i="5"/>
  <c r="L10" i="5" s="1"/>
  <c r="F9" i="5"/>
  <c r="L9" i="5" s="1"/>
  <c r="D16" i="3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G16" i="1"/>
  <c r="H45" i="1"/>
  <c r="D12" i="3"/>
  <c r="D11" i="3"/>
  <c r="D9" i="3"/>
  <c r="D8" i="3"/>
  <c r="D4" i="3"/>
  <c r="D28" i="4"/>
  <c r="D4" i="4"/>
  <c r="D3" i="4"/>
  <c r="D11" i="4"/>
  <c r="D12" i="4"/>
  <c r="D14" i="4" s="1"/>
  <c r="D8" i="4"/>
  <c r="D9" i="4" s="1"/>
  <c r="D14" i="3" l="1"/>
  <c r="D23" i="3" s="1"/>
  <c r="D28" i="3" s="1"/>
  <c r="D18" i="3"/>
  <c r="D23" i="4"/>
  <c r="G21" i="1"/>
  <c r="G29" i="1"/>
  <c r="G37" i="1"/>
  <c r="G38" i="1"/>
  <c r="G24" i="1"/>
  <c r="G22" i="1"/>
  <c r="G40" i="1"/>
  <c r="G23" i="1"/>
  <c r="G31" i="1"/>
  <c r="G39" i="1"/>
  <c r="G17" i="1"/>
  <c r="G25" i="1"/>
  <c r="G33" i="1"/>
  <c r="G41" i="1"/>
  <c r="G18" i="1"/>
  <c r="G26" i="1"/>
  <c r="G34" i="1"/>
  <c r="G42" i="1"/>
  <c r="G19" i="1"/>
  <c r="G27" i="1"/>
  <c r="G35" i="1"/>
  <c r="G43" i="1"/>
  <c r="G20" i="1"/>
  <c r="G28" i="1"/>
  <c r="G36" i="1"/>
  <c r="G44" i="1"/>
  <c r="G30" i="1"/>
  <c r="G32" i="1"/>
  <c r="D29" i="3" l="1"/>
  <c r="D30" i="3" s="1"/>
  <c r="D31" i="3" s="1"/>
  <c r="D24" i="3"/>
  <c r="D25" i="3" s="1"/>
  <c r="D16" i="4"/>
  <c r="D18" i="4" s="1"/>
  <c r="D29" i="4" l="1"/>
  <c r="D30" i="4" s="1"/>
  <c r="D31" i="4" s="1"/>
  <c r="D24" i="4"/>
  <c r="D25" i="4" s="1"/>
</calcChain>
</file>

<file path=xl/sharedStrings.xml><?xml version="1.0" encoding="utf-8"?>
<sst xmlns="http://schemas.openxmlformats.org/spreadsheetml/2006/main" count="776" uniqueCount="262">
  <si>
    <t>Bairro Santo Amaro – Cidade de São Paulo</t>
  </si>
  <si>
    <t>Encontre o NÚMERO TOTAL de árvores no Bairro Santo Amaro com o respectivo intervalo de confiança de 95%.</t>
  </si>
  <si>
    <t>Dados Populacionais</t>
  </si>
  <si>
    <t>Número total de quadras =</t>
  </si>
  <si>
    <t>Praça-Canteiros</t>
  </si>
  <si>
    <t>Quadras (propriamente ditas)</t>
  </si>
  <si>
    <t>Perímetro total das quadras =</t>
  </si>
  <si>
    <t>m</t>
  </si>
  <si>
    <t>Quadras</t>
  </si>
  <si>
    <t>Área total das quadras =</t>
  </si>
  <si>
    <t>m2</t>
  </si>
  <si>
    <t>Amostra</t>
  </si>
  <si>
    <t>Tipo de Quadra</t>
  </si>
  <si>
    <t>Identificador da Quadra</t>
  </si>
  <si>
    <t>Area da Quadra (m2)</t>
  </si>
  <si>
    <t>Perímetro da Quadra (m)</t>
  </si>
  <si>
    <t>Número de Árvores na Quadra</t>
  </si>
  <si>
    <t>Praca_Canteiro</t>
  </si>
  <si>
    <t>Quadra</t>
  </si>
  <si>
    <t>Amostragem Dupla em Floresta de Eucalipto</t>
  </si>
  <si>
    <t>Dados da Segunda Fase</t>
  </si>
  <si>
    <t>Encontre a estimativa de produção de madeira (m3/ha), com o respectivo intervalo de confiança de 95%,  utilizando os seguintes métodos:</t>
  </si>
  <si>
    <t>ponto</t>
  </si>
  <si>
    <t>arvore</t>
  </si>
  <si>
    <t>1) Amostragem Aleatória Simples e</t>
  </si>
  <si>
    <t>10-3</t>
  </si>
  <si>
    <t>2) Amostragem Dupla.</t>
  </si>
  <si>
    <t>NA</t>
  </si>
  <si>
    <t>3) Compare os resultados obtidos pelos dois métodos.</t>
  </si>
  <si>
    <t>Método Arbustimétrico utilizado:  Pontos de Bitterlich com fator de área basal de 2 m2/ha.</t>
  </si>
  <si>
    <t>Para obter o volume das árvores individuais utilize a equação de volume (m3):</t>
  </si>
  <si>
    <t>V = exp( -10,085 + 1,853*Ln( DAP) + 1,070*Ln( H ) )</t>
  </si>
  <si>
    <t>DAP em centímetros e H em metros.</t>
  </si>
  <si>
    <t>Dados da Primeira Fase</t>
  </si>
  <si>
    <t>area.basal (m2/ha)</t>
  </si>
  <si>
    <t>1-1</t>
  </si>
  <si>
    <t>1-2</t>
  </si>
  <si>
    <t>10-1</t>
  </si>
  <si>
    <t>11-1</t>
  </si>
  <si>
    <t>10-2</t>
  </si>
  <si>
    <t>10-4</t>
  </si>
  <si>
    <t>10-5</t>
  </si>
  <si>
    <t>10-6</t>
  </si>
  <si>
    <t>10-7</t>
  </si>
  <si>
    <t>11-2</t>
  </si>
  <si>
    <t>11-3</t>
  </si>
  <si>
    <t>11-4</t>
  </si>
  <si>
    <t>11-5</t>
  </si>
  <si>
    <t>11-6</t>
  </si>
  <si>
    <t>11-7</t>
  </si>
  <si>
    <t>17-1</t>
  </si>
  <si>
    <t>12-1</t>
  </si>
  <si>
    <t>13-1</t>
  </si>
  <si>
    <t>13-2</t>
  </si>
  <si>
    <t>13-3</t>
  </si>
  <si>
    <t>14-1</t>
  </si>
  <si>
    <t>14-2</t>
  </si>
  <si>
    <t>14-3</t>
  </si>
  <si>
    <t>14-4</t>
  </si>
  <si>
    <t>15-1</t>
  </si>
  <si>
    <t>15-2</t>
  </si>
  <si>
    <t>15-3</t>
  </si>
  <si>
    <t>16-1</t>
  </si>
  <si>
    <t>16-2</t>
  </si>
  <si>
    <t>17-2</t>
  </si>
  <si>
    <t>2-2</t>
  </si>
  <si>
    <t>18-1</t>
  </si>
  <si>
    <t>19-1</t>
  </si>
  <si>
    <t>2-1</t>
  </si>
  <si>
    <t>2-3</t>
  </si>
  <si>
    <t>20-1</t>
  </si>
  <si>
    <t>21-1</t>
  </si>
  <si>
    <t>21-2</t>
  </si>
  <si>
    <t>25-1</t>
  </si>
  <si>
    <t>26-1</t>
  </si>
  <si>
    <t>26-2</t>
  </si>
  <si>
    <t>26-3</t>
  </si>
  <si>
    <t>26-4</t>
  </si>
  <si>
    <t>26-5</t>
  </si>
  <si>
    <t>27-1</t>
  </si>
  <si>
    <t>27-2</t>
  </si>
  <si>
    <t>27-3</t>
  </si>
  <si>
    <t>27-4</t>
  </si>
  <si>
    <t>27-5</t>
  </si>
  <si>
    <t>27-6</t>
  </si>
  <si>
    <t>28-1</t>
  </si>
  <si>
    <t>28-2</t>
  </si>
  <si>
    <t>28-3</t>
  </si>
  <si>
    <t>28-4</t>
  </si>
  <si>
    <t>29-1</t>
  </si>
  <si>
    <t>29-2</t>
  </si>
  <si>
    <t>29-3</t>
  </si>
  <si>
    <t>3-1</t>
  </si>
  <si>
    <t>3-2</t>
  </si>
  <si>
    <t>3-3</t>
  </si>
  <si>
    <t>3-4</t>
  </si>
  <si>
    <t>3-5</t>
  </si>
  <si>
    <t>3-6</t>
  </si>
  <si>
    <t>30-1</t>
  </si>
  <si>
    <t>30-2</t>
  </si>
  <si>
    <t>30-3</t>
  </si>
  <si>
    <t>31-1</t>
  </si>
  <si>
    <t>31-2</t>
  </si>
  <si>
    <t>31-3</t>
  </si>
  <si>
    <t>31-4</t>
  </si>
  <si>
    <t>32-1</t>
  </si>
  <si>
    <t>32-2</t>
  </si>
  <si>
    <t>33-1</t>
  </si>
  <si>
    <t>34-1</t>
  </si>
  <si>
    <t>4-1</t>
  </si>
  <si>
    <t>4-2</t>
  </si>
  <si>
    <t>4-3</t>
  </si>
  <si>
    <t>4-4</t>
  </si>
  <si>
    <t>4-5</t>
  </si>
  <si>
    <t>4-6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</si>
  <si>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</si>
  <si>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</si>
  <si>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</si>
  <si>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</si>
  <si>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</si>
  <si>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</si>
  <si>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</si>
  <si>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</si>
  <si>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</si>
  <si>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6-2</t>
  </si>
  <si>
    <t>6-3</t>
  </si>
  <si>
    <t>6-4</t>
  </si>
  <si>
    <t>6-5</t>
  </si>
  <si>
    <t>6-6</t>
  </si>
  <si>
    <t>6-7</t>
  </si>
  <si>
    <t>8-1</t>
  </si>
  <si>
    <t>8-2</t>
  </si>
  <si>
    <t>8-3</t>
  </si>
  <si>
    <t>9-1</t>
  </si>
  <si>
    <t>9-2</t>
  </si>
  <si>
    <t>9-3</t>
  </si>
  <si>
    <t>9-4</t>
  </si>
  <si>
    <t>9-5</t>
  </si>
  <si>
    <t>9-6</t>
  </si>
  <si>
    <t>Dados Amostrais</t>
  </si>
  <si>
    <t>Tamanho da Amostra</t>
  </si>
  <si>
    <t xml:space="preserve">n = </t>
  </si>
  <si>
    <t>Cor. Pop. Finita</t>
  </si>
  <si>
    <t>Médias Amostrais</t>
  </si>
  <si>
    <t>mu_x_hat =</t>
  </si>
  <si>
    <t>mu_y_hat =</t>
  </si>
  <si>
    <t>Estimador de Razão</t>
  </si>
  <si>
    <t>R =</t>
  </si>
  <si>
    <t>arv/m</t>
  </si>
  <si>
    <t>Variância Populacional</t>
  </si>
  <si>
    <t>s2_R =</t>
  </si>
  <si>
    <t>Variância Est. Razão</t>
  </si>
  <si>
    <t>Va( R ) =</t>
  </si>
  <si>
    <t>Estatística t</t>
  </si>
  <si>
    <t>t =</t>
  </si>
  <si>
    <t>Densidade de Arborização = Número de árvores por metro</t>
  </si>
  <si>
    <t>Erro Amostral</t>
  </si>
  <si>
    <t>Erro Amostral %</t>
  </si>
  <si>
    <t>%</t>
  </si>
  <si>
    <t>Número Total de Árvores em Quadras propriamente ditas no Bairro</t>
  </si>
  <si>
    <t>Total Estimado</t>
  </si>
  <si>
    <t>tau_Y_R =</t>
  </si>
  <si>
    <t>árvores</t>
  </si>
  <si>
    <t>Variância do Total</t>
  </si>
  <si>
    <t>Var(tau_Y_R)=</t>
  </si>
  <si>
    <t>(y_i – R.x_i)^2 Praça-Canteiro</t>
  </si>
  <si>
    <t>Tamanho da População</t>
  </si>
  <si>
    <t>N =</t>
  </si>
  <si>
    <t>Total Populacional X</t>
  </si>
  <si>
    <t>tau_X =</t>
  </si>
  <si>
    <t>Média Populacional X</t>
  </si>
  <si>
    <t>mu_x =</t>
  </si>
  <si>
    <t>Praça-Canteiro</t>
  </si>
  <si>
    <t>Total</t>
  </si>
  <si>
    <t>Estimativas Por Estrato (tipo de quadra) e para o Bairro Jardins</t>
  </si>
  <si>
    <t>Total Variável Auxiliar X</t>
  </si>
  <si>
    <t>Índice do Estrato</t>
  </si>
  <si>
    <t>Coeficiente de Variação %</t>
  </si>
  <si>
    <t>Total Variável de Interesse Y</t>
  </si>
  <si>
    <t>N</t>
  </si>
  <si>
    <t>tau_X</t>
  </si>
  <si>
    <t>n</t>
  </si>
  <si>
    <t>a</t>
  </si>
  <si>
    <t>s^2_R</t>
  </si>
  <si>
    <t>V</t>
  </si>
  <si>
    <t>tau_Y_R</t>
  </si>
  <si>
    <t>var(tau_Y_R)</t>
  </si>
  <si>
    <t>a * s^2_R</t>
  </si>
  <si>
    <t>(a * s^2_R)^2</t>
  </si>
  <si>
    <t>Total do Bairro</t>
  </si>
  <si>
    <t>tau_R =</t>
  </si>
  <si>
    <t>Média do Bairro</t>
  </si>
  <si>
    <t>mu_R =</t>
  </si>
  <si>
    <t>Tamanho de Amostra Efetivo</t>
  </si>
  <si>
    <t>n_e =</t>
  </si>
  <si>
    <t>Erro Amostral Total</t>
  </si>
  <si>
    <t>E.A. (tau_R) =</t>
  </si>
  <si>
    <t>Erro Amostral Média</t>
  </si>
  <si>
    <t>E.A. (mu_R) =</t>
  </si>
  <si>
    <t>árvores/m</t>
  </si>
  <si>
    <t>E.A. % =</t>
  </si>
  <si>
    <t>Tamanho Amostral Para Erro Desejado</t>
  </si>
  <si>
    <t>Erro Amostral Desejado</t>
  </si>
  <si>
    <t>E_% =</t>
  </si>
  <si>
    <t>Amostragem</t>
  </si>
  <si>
    <t>W_h</t>
  </si>
  <si>
    <t>Proporcional</t>
  </si>
  <si>
    <t>TOTAL =</t>
  </si>
  <si>
    <t>Iteração</t>
  </si>
  <si>
    <t>t</t>
  </si>
  <si>
    <t>n*</t>
  </si>
  <si>
    <t>Amostragem Dupla em Inventário com Pontos de Bitterlich</t>
  </si>
  <si>
    <t xml:space="preserve">Correção para População Finita é Nula </t>
  </si>
  <si>
    <t>N = infinito</t>
  </si>
  <si>
    <r>
      <rPr>
        <b/>
        <sz val="10"/>
        <rFont val="Arial"/>
        <family val="2"/>
        <charset val="1"/>
      </rPr>
      <t>1</t>
    </r>
    <r>
      <rPr>
        <b/>
        <vertAlign val="superscript"/>
        <sz val="10"/>
        <rFont val="Arial"/>
        <family val="2"/>
        <charset val="1"/>
      </rPr>
      <t>a</t>
    </r>
    <r>
      <rPr>
        <b/>
        <sz val="10"/>
        <rFont val="Arial"/>
        <family val="2"/>
        <charset val="1"/>
      </rPr>
      <t>. Fase: Variável Auxiliar: X =  área basal</t>
    </r>
  </si>
  <si>
    <t>2a. Fase: Variável de Interesse: Y = volume</t>
  </si>
  <si>
    <t>Tamanho da amostra</t>
  </si>
  <si>
    <t>n_2 =</t>
  </si>
  <si>
    <t>Médias amostrais</t>
  </si>
  <si>
    <t>mu_hat_x2 =</t>
  </si>
  <si>
    <t>m2/ha</t>
  </si>
  <si>
    <t>mu_hat_y =</t>
  </si>
  <si>
    <t>m3/ha</t>
  </si>
  <si>
    <t>Variâncias populacionais</t>
  </si>
  <si>
    <t>s2_y =</t>
  </si>
  <si>
    <t>(m3/ha)^2</t>
  </si>
  <si>
    <t>Estimadores</t>
  </si>
  <si>
    <t>Média da Var. De Intresse</t>
  </si>
  <si>
    <t>Variância da estimativa</t>
  </si>
  <si>
    <t>Var( mu_hat_y ) =</t>
  </si>
  <si>
    <t>Erro Amostral Aproximado</t>
  </si>
  <si>
    <t xml:space="preserve">t = </t>
  </si>
  <si>
    <t>Tamanho de Amostra para Erroa Amostral Desejado</t>
  </si>
  <si>
    <t>Erro Amostral  Desejado %</t>
  </si>
  <si>
    <t xml:space="preserve">E_% = </t>
  </si>
  <si>
    <t>Área.basal</t>
  </si>
  <si>
    <t>h.m</t>
  </si>
  <si>
    <t>dap.cm</t>
  </si>
  <si>
    <t>Volume</t>
  </si>
  <si>
    <t>n_1 =</t>
  </si>
  <si>
    <t>Média amostral</t>
  </si>
  <si>
    <t>mu_hat_x1 =</t>
  </si>
  <si>
    <t>Variância populacional</t>
  </si>
  <si>
    <t>s2_x1 =</t>
  </si>
  <si>
    <t>(m2/ha)^2</t>
  </si>
  <si>
    <t>s2_xy =</t>
  </si>
  <si>
    <t>(m2/ha)*(m3/ha)</t>
  </si>
  <si>
    <t>m3/ha / m2/ha</t>
  </si>
  <si>
    <t>mu_DR =</t>
  </si>
  <si>
    <t>Var( mu_DR ) =</t>
  </si>
  <si>
    <t>(x_2i – mu_hat_x2) (y_i – mu_hat_y)</t>
  </si>
  <si>
    <t>Estimador Padrão da Amostragem Aleatória Simples</t>
  </si>
  <si>
    <t>Média</t>
  </si>
  <si>
    <t xml:space="preserve">Variância da Média </t>
  </si>
  <si>
    <t>Tamanho da Amostra p/ Erro de 5%</t>
  </si>
  <si>
    <t>'n* =</t>
  </si>
  <si>
    <t>Comparação</t>
  </si>
  <si>
    <t>Razão das Variâncias da Média</t>
  </si>
  <si>
    <t>Var(mu_R) / Var(mu) * 100 =</t>
  </si>
  <si>
    <t>Razão dos Tamanhos de Amostra p/ E=5%</t>
  </si>
  <si>
    <t>n*_R / n* * 100 =</t>
  </si>
  <si>
    <t>Amostragem Dupla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</si>
</sst>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#,##0.0000"/>
    <numFmt numFmtId="166" formatCode="#,##0.00000000"/>
    <numFmt numFmtId="167" formatCode="0.0"/>
    <numFmt numFmtId="168" formatCode="#,##0.0"/>
    <numFmt numFmtId="169" formatCode="0.0000"/>
    <numFmt numFmtId="170" formatCode="#,##0.000"/>
  </numFmts>
  <fonts count="14" x14ac:knownFonts="1">
    <font>
      <sz val="10"/>
      <name val="Arial"/>
      <family val="2"/>
    </font>
    <font>
      <b/>
      <i/>
      <sz val="14"/>
      <name val="Times New Roman"/>
      <family val="1"/>
      <charset val="1"/>
    </font>
    <font>
      <sz val="10"/>
      <name val="Verdana"/>
      <family val="2"/>
      <charset val="1"/>
    </font>
    <font>
      <b/>
      <i/>
      <sz val="12"/>
      <name val="Times New Roman"/>
      <family val="1"/>
      <charset val="1"/>
    </font>
    <font>
      <b/>
      <i/>
      <sz val="12"/>
      <name val="Arial"/>
      <family val="2"/>
    </font>
    <font>
      <b/>
      <sz val="10"/>
      <color indexed="6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vertAlign val="superscript"/>
      <sz val="10"/>
      <name val="Arial"/>
      <family val="2"/>
      <charset val="1"/>
    </font>
    <font>
      <b/>
      <sz val="10"/>
      <name val="Arial"/>
      <family val="2"/>
    </font>
    <font>
      <i/>
      <sz val="10"/>
      <color indexed="6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4" fontId="9" fillId="0" borderId="0" xfId="1" applyNumberFormat="1"/>
    <xf numFmtId="0" fontId="10" fillId="0" borderId="0" xfId="0" applyFont="1"/>
    <xf numFmtId="0" fontId="8" fillId="0" borderId="0" xfId="0" applyFont="1"/>
    <xf numFmtId="169" fontId="0" fillId="0" borderId="0" xfId="0" applyNumberFormat="1"/>
    <xf numFmtId="4" fontId="0" fillId="0" borderId="0" xfId="0" applyNumberForma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0" fontId="13" fillId="0" borderId="0" xfId="0" applyFont="1"/>
    <xf numFmtId="170" fontId="0" fillId="0" borderId="0" xfId="0" applyNumberFormat="1"/>
  </cellXfs>
  <cellStyles count="2">
    <cellStyle name="Normal" xfId="0" builtinId="0"/>
    <cellStyle name="Normal 2" xfId="1" xr:uid="{71DE84D6-EFEF-4174-B3EF-BF558C093F7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opLeftCell="A34" zoomScale="71" zoomScaleNormal="71" workbookViewId="0">
      <selection activeCell="J53" sqref="J53"/>
    </sheetView>
  </sheetViews>
  <sheetFormatPr defaultColWidth="11.5703125" defaultRowHeight="12.75" x14ac:dyDescent="0.2"/>
  <cols>
    <col min="1" max="1" width="21.5703125" customWidth="1"/>
    <col min="2" max="2" width="12.5703125" customWidth="1"/>
    <col min="3" max="3" width="11" customWidth="1"/>
    <col min="4" max="4" width="10.42578125" customWidth="1"/>
    <col min="5" max="5" width="11.28515625" customWidth="1"/>
    <col min="7" max="7" width="28.28515625" customWidth="1"/>
    <col min="8" max="8" width="28.140625" customWidth="1"/>
  </cols>
  <sheetData>
    <row r="1" spans="1:7" ht="19.5" x14ac:dyDescent="0.35">
      <c r="A1" s="1" t="s">
        <v>0</v>
      </c>
    </row>
    <row r="2" spans="1:7" ht="25.9" customHeight="1" x14ac:dyDescent="0.2">
      <c r="A2" s="29" t="s">
        <v>1</v>
      </c>
      <c r="B2" s="29"/>
      <c r="C2" s="29"/>
      <c r="D2" s="29"/>
      <c r="E2" s="29"/>
      <c r="F2" s="29"/>
    </row>
    <row r="3" spans="1:7" ht="19.5" x14ac:dyDescent="0.35">
      <c r="A3" s="1"/>
    </row>
    <row r="4" spans="1:7" ht="15.75" x14ac:dyDescent="0.25">
      <c r="A4" s="2" t="s">
        <v>2</v>
      </c>
    </row>
    <row r="5" spans="1:7" x14ac:dyDescent="0.2">
      <c r="B5" s="3" t="s">
        <v>3</v>
      </c>
      <c r="C5">
        <v>273</v>
      </c>
      <c r="D5" t="s">
        <v>4</v>
      </c>
    </row>
    <row r="6" spans="1:7" x14ac:dyDescent="0.2">
      <c r="B6" s="3"/>
      <c r="C6">
        <v>665</v>
      </c>
      <c r="D6" t="s">
        <v>5</v>
      </c>
    </row>
    <row r="7" spans="1:7" x14ac:dyDescent="0.2">
      <c r="B7" s="3"/>
    </row>
    <row r="8" spans="1:7" x14ac:dyDescent="0.2">
      <c r="B8" s="3" t="s">
        <v>6</v>
      </c>
      <c r="C8">
        <v>90586.71</v>
      </c>
      <c r="D8" t="s">
        <v>7</v>
      </c>
      <c r="E8" t="s">
        <v>4</v>
      </c>
    </row>
    <row r="9" spans="1:7" x14ac:dyDescent="0.2">
      <c r="B9" s="3"/>
      <c r="C9">
        <v>385875.54</v>
      </c>
      <c r="D9" t="s">
        <v>7</v>
      </c>
      <c r="E9" t="s">
        <v>8</v>
      </c>
    </row>
    <row r="10" spans="1:7" x14ac:dyDescent="0.2">
      <c r="B10" s="3"/>
    </row>
    <row r="11" spans="1:7" x14ac:dyDescent="0.2">
      <c r="B11" s="3" t="s">
        <v>9</v>
      </c>
      <c r="C11">
        <v>421928</v>
      </c>
      <c r="D11" t="s">
        <v>10</v>
      </c>
      <c r="E11" t="s">
        <v>4</v>
      </c>
    </row>
    <row r="12" spans="1:7" x14ac:dyDescent="0.2">
      <c r="B12" s="3"/>
      <c r="C12">
        <v>12633952</v>
      </c>
      <c r="D12" s="4" t="s">
        <v>10</v>
      </c>
      <c r="E12" t="s">
        <v>8</v>
      </c>
    </row>
    <row r="13" spans="1:7" x14ac:dyDescent="0.2">
      <c r="B13" s="3"/>
    </row>
    <row r="14" spans="1:7" ht="15.75" x14ac:dyDescent="0.25">
      <c r="A14" s="2" t="s">
        <v>11</v>
      </c>
    </row>
    <row r="15" spans="1:7" s="5" customFormat="1" ht="38.25" x14ac:dyDescent="0.2">
      <c r="A15" s="5" t="s">
        <v>12</v>
      </c>
      <c r="B15" s="5" t="s">
        <v>13</v>
      </c>
      <c r="C15" s="5" t="s">
        <v>14</v>
      </c>
      <c r="D15" s="5" t="s">
        <v>15</v>
      </c>
      <c r="E15" s="5" t="s">
        <v>16</v>
      </c>
      <c r="G15" s="14" t="s">
        <v>165</v>
      </c>
    </row>
    <row r="16" spans="1:7" x14ac:dyDescent="0.2">
      <c r="A16" t="s">
        <v>17</v>
      </c>
      <c r="B16">
        <v>264</v>
      </c>
      <c r="C16">
        <v>36</v>
      </c>
      <c r="D16">
        <v>35.159999999999997</v>
      </c>
      <c r="E16">
        <v>2</v>
      </c>
      <c r="G16">
        <f>(E16-'Praça Canteiro'!$D$14*'Inventario Urbano'!D16)^2</f>
        <v>0.41742742461539362</v>
      </c>
    </row>
    <row r="17" spans="1:7" x14ac:dyDescent="0.2">
      <c r="A17" t="s">
        <v>17</v>
      </c>
      <c r="B17">
        <v>1182</v>
      </c>
      <c r="C17">
        <v>20537</v>
      </c>
      <c r="D17">
        <v>626.51</v>
      </c>
      <c r="E17">
        <v>20</v>
      </c>
      <c r="G17">
        <f>(E17-'Praça Canteiro'!$D$14*'Inventario Urbano'!D17)^2</f>
        <v>17.016918405494934</v>
      </c>
    </row>
    <row r="18" spans="1:7" x14ac:dyDescent="0.2">
      <c r="A18" t="s">
        <v>17</v>
      </c>
      <c r="B18">
        <v>2224</v>
      </c>
      <c r="C18">
        <v>577</v>
      </c>
      <c r="D18">
        <v>110.47</v>
      </c>
      <c r="E18">
        <v>3</v>
      </c>
      <c r="G18">
        <f>(E18-'Praça Canteiro'!$D$14*'Inventario Urbano'!D18)^2</f>
        <v>1.5722459155677702</v>
      </c>
    </row>
    <row r="19" spans="1:7" x14ac:dyDescent="0.2">
      <c r="A19" t="s">
        <v>17</v>
      </c>
      <c r="B19">
        <v>4701</v>
      </c>
      <c r="C19">
        <v>37</v>
      </c>
      <c r="D19">
        <v>48.98</v>
      </c>
      <c r="E19">
        <v>0</v>
      </c>
      <c r="G19">
        <f>(E19-'Praça Canteiro'!$D$14*'Inventario Urbano'!D19)^2</f>
        <v>3.5573110001504493</v>
      </c>
    </row>
    <row r="20" spans="1:7" x14ac:dyDescent="0.2">
      <c r="A20" t="s">
        <v>17</v>
      </c>
      <c r="B20">
        <v>4742</v>
      </c>
      <c r="C20">
        <v>25</v>
      </c>
      <c r="D20">
        <v>36.04</v>
      </c>
      <c r="E20">
        <v>0</v>
      </c>
      <c r="G20">
        <f>(E20-'Praça Canteiro'!$D$14*'Inventario Urbano'!D20)^2</f>
        <v>1.9259891594876919</v>
      </c>
    </row>
    <row r="21" spans="1:7" x14ac:dyDescent="0.2">
      <c r="A21" t="s">
        <v>17</v>
      </c>
      <c r="B21">
        <v>4879</v>
      </c>
      <c r="C21">
        <v>3140</v>
      </c>
      <c r="D21">
        <v>406.41</v>
      </c>
      <c r="E21">
        <v>0</v>
      </c>
      <c r="G21">
        <f>(E21-'Praça Canteiro'!$D$14*'Inventario Urbano'!D21)^2</f>
        <v>244.91368047947373</v>
      </c>
    </row>
    <row r="22" spans="1:7" x14ac:dyDescent="0.2">
      <c r="A22" t="s">
        <v>17</v>
      </c>
      <c r="B22">
        <v>6147</v>
      </c>
      <c r="C22">
        <v>3100</v>
      </c>
      <c r="D22">
        <v>520.07000000000005</v>
      </c>
      <c r="E22">
        <v>29</v>
      </c>
      <c r="G22">
        <f>(E22-'Praça Canteiro'!$D$14*'Inventario Urbano'!D22)^2</f>
        <v>80.524625565503356</v>
      </c>
    </row>
    <row r="23" spans="1:7" x14ac:dyDescent="0.2">
      <c r="A23" t="s">
        <v>17</v>
      </c>
      <c r="B23">
        <v>6185</v>
      </c>
      <c r="C23">
        <v>114</v>
      </c>
      <c r="D23">
        <v>52.58</v>
      </c>
      <c r="E23">
        <v>2</v>
      </c>
      <c r="G23">
        <f>(E23-'Praça Canteiro'!$D$14*'Inventario Urbano'!D23)^2</f>
        <v>6.1055894084892468E-4</v>
      </c>
    </row>
    <row r="24" spans="1:7" x14ac:dyDescent="0.2">
      <c r="A24" t="s">
        <v>17</v>
      </c>
      <c r="B24">
        <v>6201</v>
      </c>
      <c r="C24">
        <v>244</v>
      </c>
      <c r="D24">
        <v>139.33000000000001</v>
      </c>
      <c r="E24">
        <v>4</v>
      </c>
      <c r="G24">
        <f>(E24-'Praça Canteiro'!$D$14*'Inventario Urbano'!D24)^2</f>
        <v>1.8637999833896901</v>
      </c>
    </row>
    <row r="25" spans="1:7" x14ac:dyDescent="0.2">
      <c r="A25" t="s">
        <v>17</v>
      </c>
      <c r="B25">
        <v>7652</v>
      </c>
      <c r="C25">
        <v>262</v>
      </c>
      <c r="D25">
        <v>286.55</v>
      </c>
      <c r="E25">
        <v>36</v>
      </c>
      <c r="G25">
        <f>(E25-'Praça Canteiro'!$D$14*'Inventario Urbano'!D25)^2</f>
        <v>623.2890152906524</v>
      </c>
    </row>
    <row r="26" spans="1:7" x14ac:dyDescent="0.2">
      <c r="A26" t="s">
        <v>17</v>
      </c>
      <c r="B26">
        <v>7686</v>
      </c>
      <c r="C26">
        <v>344</v>
      </c>
      <c r="D26">
        <v>319.57</v>
      </c>
      <c r="E26">
        <v>8</v>
      </c>
      <c r="G26">
        <f>(E26-'Praça Canteiro'!$D$14*'Inventario Urbano'!D26)^2</f>
        <v>18.539495674947787</v>
      </c>
    </row>
    <row r="27" spans="1:7" x14ac:dyDescent="0.2">
      <c r="A27" t="s">
        <v>17</v>
      </c>
      <c r="B27">
        <v>7687</v>
      </c>
      <c r="C27">
        <v>20713</v>
      </c>
      <c r="D27">
        <v>3228.49</v>
      </c>
      <c r="E27">
        <v>204</v>
      </c>
      <c r="G27">
        <f>(E27-'Praça Canteiro'!$D$14*'Inventario Urbano'!D27)^2</f>
        <v>6348.8758977258776</v>
      </c>
    </row>
    <row r="28" spans="1:7" x14ac:dyDescent="0.2">
      <c r="A28" t="s">
        <v>17</v>
      </c>
      <c r="B28">
        <v>7711</v>
      </c>
      <c r="C28">
        <v>1541</v>
      </c>
      <c r="D28">
        <v>525.34</v>
      </c>
      <c r="E28">
        <v>19</v>
      </c>
      <c r="G28">
        <f>(E28-'Praça Canteiro'!$D$14*'Inventario Urbano'!D28)^2</f>
        <v>1.5113790915171332</v>
      </c>
    </row>
    <row r="29" spans="1:7" x14ac:dyDescent="0.2">
      <c r="A29" t="s">
        <v>17</v>
      </c>
      <c r="B29">
        <v>7714</v>
      </c>
      <c r="C29">
        <v>370</v>
      </c>
      <c r="D29">
        <v>412.92</v>
      </c>
      <c r="E29">
        <v>16</v>
      </c>
      <c r="G29">
        <f>(E29-'Praça Canteiro'!$D$14*'Inventario Urbano'!D29)^2</f>
        <v>9.920118383106611E-3</v>
      </c>
    </row>
    <row r="30" spans="1:7" x14ac:dyDescent="0.2">
      <c r="A30" t="s">
        <v>17</v>
      </c>
      <c r="B30">
        <v>7717</v>
      </c>
      <c r="C30">
        <v>880</v>
      </c>
      <c r="D30">
        <v>264.13</v>
      </c>
      <c r="E30">
        <v>13</v>
      </c>
      <c r="G30">
        <f>(E30-'Praça Canteiro'!$D$14*'Inventario Urbano'!D30)^2</f>
        <v>8.003742691780154</v>
      </c>
    </row>
    <row r="31" spans="1:7" x14ac:dyDescent="0.2">
      <c r="A31" t="s">
        <v>17</v>
      </c>
      <c r="B31">
        <v>9380</v>
      </c>
      <c r="C31">
        <v>739</v>
      </c>
      <c r="D31">
        <v>114.76</v>
      </c>
      <c r="E31">
        <v>0</v>
      </c>
      <c r="G31">
        <f>(E31-'Praça Canteiro'!$D$14*'Inventario Urbano'!D31)^2</f>
        <v>19.528341127933906</v>
      </c>
    </row>
    <row r="32" spans="1:7" x14ac:dyDescent="0.2">
      <c r="A32" t="s">
        <v>17</v>
      </c>
      <c r="B32">
        <v>10158</v>
      </c>
      <c r="C32">
        <v>213</v>
      </c>
      <c r="D32">
        <v>252.45</v>
      </c>
      <c r="E32">
        <v>0</v>
      </c>
      <c r="G32">
        <f>(E32-'Praça Canteiro'!$D$14*'Inventario Urbano'!D32)^2</f>
        <v>94.500699631346691</v>
      </c>
    </row>
    <row r="33" spans="1:8" x14ac:dyDescent="0.2">
      <c r="A33" t="s">
        <v>17</v>
      </c>
      <c r="B33">
        <v>10194</v>
      </c>
      <c r="C33">
        <v>58</v>
      </c>
      <c r="D33">
        <v>69.930000000000007</v>
      </c>
      <c r="E33">
        <v>0</v>
      </c>
      <c r="G33">
        <f>(E33-'Praça Canteiro'!$D$14*'Inventario Urbano'!D33)^2</f>
        <v>7.251224149355564</v>
      </c>
    </row>
    <row r="34" spans="1:8" x14ac:dyDescent="0.2">
      <c r="A34" t="s">
        <v>17</v>
      </c>
      <c r="B34">
        <v>10205</v>
      </c>
      <c r="C34">
        <v>495</v>
      </c>
      <c r="D34">
        <v>208.09</v>
      </c>
      <c r="E34">
        <v>0</v>
      </c>
      <c r="G34">
        <f>(E34-'Praça Canteiro'!$D$14*'Inventario Urbano'!D34)^2</f>
        <v>64.207638040849091</v>
      </c>
    </row>
    <row r="35" spans="1:8" x14ac:dyDescent="0.2">
      <c r="A35" t="s">
        <v>17</v>
      </c>
      <c r="B35">
        <v>10312</v>
      </c>
      <c r="C35">
        <v>11936</v>
      </c>
      <c r="D35">
        <v>2630.78</v>
      </c>
      <c r="E35">
        <v>58</v>
      </c>
      <c r="G35">
        <f>(E35-'Praça Canteiro'!$D$14*'Inventario Urbano'!D35)^2</f>
        <v>1875.2379223115731</v>
      </c>
    </row>
    <row r="36" spans="1:8" x14ac:dyDescent="0.2">
      <c r="A36" t="s">
        <v>17</v>
      </c>
      <c r="B36">
        <v>11068</v>
      </c>
      <c r="C36">
        <v>1912</v>
      </c>
      <c r="D36">
        <v>333.39</v>
      </c>
      <c r="E36">
        <v>13</v>
      </c>
      <c r="G36">
        <f>(E36-'Praça Canteiro'!$D$14*'Inventario Urbano'!D36)^2</f>
        <v>2.6269534467151134E-2</v>
      </c>
    </row>
    <row r="37" spans="1:8" x14ac:dyDescent="0.2">
      <c r="A37" t="s">
        <v>17</v>
      </c>
      <c r="B37">
        <v>12559</v>
      </c>
      <c r="C37">
        <v>2838</v>
      </c>
      <c r="D37">
        <v>220.91</v>
      </c>
      <c r="E37">
        <v>6</v>
      </c>
      <c r="G37">
        <f>(E37-'Praça Canteiro'!$D$14*'Inventario Urbano'!D37)^2</f>
        <v>6.2831909283604919</v>
      </c>
    </row>
    <row r="38" spans="1:8" x14ac:dyDescent="0.2">
      <c r="A38" t="s">
        <v>17</v>
      </c>
      <c r="B38">
        <v>12752</v>
      </c>
      <c r="C38">
        <v>397</v>
      </c>
      <c r="D38">
        <v>122.54</v>
      </c>
      <c r="E38">
        <v>9</v>
      </c>
      <c r="G38">
        <f>(E38-'Praça Canteiro'!$D$14*'Inventario Urbano'!D38)^2</f>
        <v>18.329748719998523</v>
      </c>
    </row>
    <row r="39" spans="1:8" x14ac:dyDescent="0.2">
      <c r="A39" t="s">
        <v>17</v>
      </c>
      <c r="B39">
        <v>12789</v>
      </c>
      <c r="C39">
        <v>1174</v>
      </c>
      <c r="D39">
        <v>159.62</v>
      </c>
      <c r="E39">
        <v>2</v>
      </c>
      <c r="G39">
        <f>(E39-'Praça Canteiro'!$D$14*'Inventario Urbano'!D39)^2</f>
        <v>17.193645040076731</v>
      </c>
    </row>
    <row r="40" spans="1:8" x14ac:dyDescent="0.2">
      <c r="A40" t="s">
        <v>17</v>
      </c>
      <c r="B40">
        <v>12987</v>
      </c>
      <c r="C40">
        <v>2096</v>
      </c>
      <c r="D40">
        <v>207.58</v>
      </c>
      <c r="E40">
        <v>8</v>
      </c>
      <c r="G40">
        <f>(E40-'Praça Canteiro'!$D$14*'Inventario Urbano'!D40)^2</f>
        <v>4.4513076050702457E-5</v>
      </c>
    </row>
    <row r="41" spans="1:8" x14ac:dyDescent="0.2">
      <c r="A41" t="s">
        <v>17</v>
      </c>
      <c r="B41">
        <v>13007</v>
      </c>
      <c r="C41">
        <v>3776</v>
      </c>
      <c r="D41">
        <v>276.72000000000003</v>
      </c>
      <c r="E41">
        <v>6</v>
      </c>
      <c r="G41">
        <f>(E41-'Praça Canteiro'!$D$14*'Inventario Urbano'!D41)^2</f>
        <v>21.675702637095167</v>
      </c>
    </row>
    <row r="42" spans="1:8" x14ac:dyDescent="0.2">
      <c r="A42" t="s">
        <v>17</v>
      </c>
      <c r="B42">
        <v>15070</v>
      </c>
      <c r="C42">
        <v>891</v>
      </c>
      <c r="D42">
        <v>133.71</v>
      </c>
      <c r="E42">
        <v>0</v>
      </c>
      <c r="G42">
        <f>(E42-'Praça Canteiro'!$D$14*'Inventario Urbano'!D42)^2</f>
        <v>26.510141837388364</v>
      </c>
    </row>
    <row r="43" spans="1:8" x14ac:dyDescent="0.2">
      <c r="A43" t="s">
        <v>17</v>
      </c>
      <c r="B43">
        <v>15232</v>
      </c>
      <c r="C43">
        <v>225</v>
      </c>
      <c r="D43">
        <v>65.599999999999994</v>
      </c>
      <c r="E43">
        <v>0</v>
      </c>
      <c r="G43">
        <f>(E43-'Praça Canteiro'!$D$14*'Inventario Urbano'!D43)^2</f>
        <v>6.3810471326816502</v>
      </c>
    </row>
    <row r="44" spans="1:8" x14ac:dyDescent="0.2">
      <c r="A44" t="s">
        <v>17</v>
      </c>
      <c r="B44">
        <v>60050</v>
      </c>
      <c r="C44">
        <v>642</v>
      </c>
      <c r="D44">
        <v>215.09</v>
      </c>
      <c r="E44">
        <v>5</v>
      </c>
      <c r="G44">
        <f>(E44-'Praça Canteiro'!$D$14*'Inventario Urbano'!D44)^2</f>
        <v>10.774920419752487</v>
      </c>
      <c r="H44" s="14" t="s">
        <v>165</v>
      </c>
    </row>
    <row r="45" spans="1:8" x14ac:dyDescent="0.2">
      <c r="A45" t="s">
        <v>18</v>
      </c>
      <c r="B45">
        <v>364</v>
      </c>
      <c r="C45">
        <v>24383</v>
      </c>
      <c r="D45">
        <v>744.13</v>
      </c>
      <c r="E45">
        <v>32</v>
      </c>
      <c r="H45">
        <f>(E45-('Quadra Prop. Dita'!$D$14*'Inventario Urbano'!D45))^2</f>
        <v>11.331904792421838</v>
      </c>
    </row>
    <row r="46" spans="1:8" x14ac:dyDescent="0.2">
      <c r="A46" t="s">
        <v>18</v>
      </c>
      <c r="B46">
        <v>5397</v>
      </c>
      <c r="C46">
        <v>14422</v>
      </c>
      <c r="D46">
        <v>530.44000000000005</v>
      </c>
      <c r="E46">
        <v>22</v>
      </c>
      <c r="H46">
        <f>(E46-('Quadra Prop. Dita'!$D$14*'Inventario Urbano'!D46))^2</f>
        <v>2.5248014893362329</v>
      </c>
    </row>
    <row r="47" spans="1:8" x14ac:dyDescent="0.2">
      <c r="A47" t="s">
        <v>18</v>
      </c>
      <c r="B47">
        <v>16196</v>
      </c>
      <c r="C47">
        <v>148197</v>
      </c>
      <c r="D47">
        <v>2576.9699999999998</v>
      </c>
      <c r="E47">
        <v>57</v>
      </c>
      <c r="H47">
        <f>(E47-('Quadra Prop. Dita'!$D$14*'Inventario Urbano'!D47))^2</f>
        <v>1777.4975801465753</v>
      </c>
    </row>
    <row r="48" spans="1:8" x14ac:dyDescent="0.2">
      <c r="A48" t="s">
        <v>18</v>
      </c>
      <c r="B48">
        <v>16240</v>
      </c>
      <c r="C48">
        <v>25922</v>
      </c>
      <c r="D48">
        <v>728.45</v>
      </c>
      <c r="E48">
        <v>21</v>
      </c>
      <c r="H48">
        <f>(E48-('Quadra Prop. Dita'!$D$14*'Inventario Urbano'!D48))^2</f>
        <v>49.425860622536277</v>
      </c>
    </row>
    <row r="49" spans="1:8" x14ac:dyDescent="0.2">
      <c r="A49" t="s">
        <v>18</v>
      </c>
      <c r="B49">
        <v>16251</v>
      </c>
      <c r="C49">
        <v>4784</v>
      </c>
      <c r="D49">
        <v>343.67</v>
      </c>
      <c r="E49">
        <v>6</v>
      </c>
      <c r="H49">
        <f>(E49-('Quadra Prop. Dita'!$D$14*'Inventario Urbano'!D49))^2</f>
        <v>52.189519055461446</v>
      </c>
    </row>
    <row r="50" spans="1:8" x14ac:dyDescent="0.2">
      <c r="A50" t="s">
        <v>18</v>
      </c>
      <c r="B50">
        <v>16292</v>
      </c>
      <c r="C50">
        <v>6813</v>
      </c>
      <c r="D50">
        <v>384.21</v>
      </c>
      <c r="E50">
        <v>18</v>
      </c>
      <c r="H50">
        <f>(E50-('Quadra Prop. Dita'!$D$14*'Inventario Urbano'!D50))^2</f>
        <v>10.341445898970367</v>
      </c>
    </row>
    <row r="51" spans="1:8" x14ac:dyDescent="0.2">
      <c r="A51" t="s">
        <v>18</v>
      </c>
      <c r="B51">
        <v>16331</v>
      </c>
      <c r="C51">
        <v>10726</v>
      </c>
      <c r="D51">
        <v>533.26</v>
      </c>
      <c r="E51">
        <v>31</v>
      </c>
      <c r="H51">
        <f>(E51-('Quadra Prop. Dita'!$D$14*'Inventario Urbano'!D51))^2</f>
        <v>109.83983963899654</v>
      </c>
    </row>
    <row r="52" spans="1:8" x14ac:dyDescent="0.2">
      <c r="A52" t="s">
        <v>18</v>
      </c>
      <c r="B52">
        <v>16354</v>
      </c>
      <c r="C52">
        <v>69405</v>
      </c>
      <c r="D52">
        <v>1564.95</v>
      </c>
      <c r="E52">
        <v>89</v>
      </c>
      <c r="H52">
        <f>(E52-('Quadra Prop. Dita'!$D$14*'Inventario Urbano'!D52))^2</f>
        <v>828.37993364842305</v>
      </c>
    </row>
    <row r="53" spans="1:8" x14ac:dyDescent="0.2">
      <c r="A53" t="s">
        <v>18</v>
      </c>
      <c r="B53">
        <v>16368</v>
      </c>
      <c r="C53">
        <v>9493</v>
      </c>
      <c r="D53">
        <v>502.66</v>
      </c>
      <c r="E53">
        <v>63</v>
      </c>
      <c r="H53">
        <f>(E53-('Quadra Prop. Dita'!$D$14*'Inventario Urbano'!D53))^2</f>
        <v>1906.0141025354742</v>
      </c>
    </row>
    <row r="54" spans="1:8" x14ac:dyDescent="0.2">
      <c r="A54" t="s">
        <v>18</v>
      </c>
      <c r="B54">
        <v>16405</v>
      </c>
      <c r="C54">
        <v>22004</v>
      </c>
      <c r="D54">
        <v>596.75</v>
      </c>
      <c r="E54">
        <v>8</v>
      </c>
      <c r="H54">
        <f>(E54-('Quadra Prop. Dita'!$D$14*'Inventario Urbano'!D54))^2</f>
        <v>223.87968915593692</v>
      </c>
    </row>
    <row r="55" spans="1:8" x14ac:dyDescent="0.2">
      <c r="A55" t="s">
        <v>18</v>
      </c>
      <c r="B55">
        <v>16490</v>
      </c>
      <c r="C55">
        <v>5790</v>
      </c>
      <c r="D55">
        <v>298.18</v>
      </c>
      <c r="E55">
        <v>5</v>
      </c>
      <c r="H55">
        <f>(E55-('Quadra Prop. Dita'!$D$14*'Inventario Urbano'!D55))^2</f>
        <v>41.910104048210165</v>
      </c>
    </row>
    <row r="56" spans="1:8" x14ac:dyDescent="0.2">
      <c r="A56" t="s">
        <v>18</v>
      </c>
      <c r="B56">
        <v>16496</v>
      </c>
      <c r="C56">
        <v>14546</v>
      </c>
      <c r="D56">
        <v>503.66</v>
      </c>
      <c r="E56">
        <v>16</v>
      </c>
      <c r="H56">
        <f>(E56-('Quadra Prop. Dita'!$D$14*'Inventario Urbano'!D56))^2</f>
        <v>11.428172584485322</v>
      </c>
    </row>
    <row r="57" spans="1:8" x14ac:dyDescent="0.2">
      <c r="A57" t="s">
        <v>18</v>
      </c>
      <c r="B57">
        <v>16600</v>
      </c>
      <c r="C57">
        <v>7657</v>
      </c>
      <c r="D57">
        <v>342.51</v>
      </c>
      <c r="E57">
        <v>15</v>
      </c>
      <c r="H57">
        <f>(E57-('Quadra Prop. Dita'!$D$14*'Inventario Urbano'!D57))^2</f>
        <v>3.3138735496152401</v>
      </c>
    </row>
    <row r="58" spans="1:8" x14ac:dyDescent="0.2">
      <c r="A58" t="s">
        <v>18</v>
      </c>
      <c r="B58">
        <v>16603</v>
      </c>
      <c r="C58">
        <v>2842</v>
      </c>
      <c r="D58">
        <v>219.81</v>
      </c>
      <c r="E58">
        <v>8</v>
      </c>
      <c r="H58">
        <f>(E58-('Quadra Prop. Dita'!$D$14*'Inventario Urbano'!D58))^2</f>
        <v>0.20991712549432803</v>
      </c>
    </row>
    <row r="59" spans="1:8" x14ac:dyDescent="0.2">
      <c r="A59" t="s">
        <v>18</v>
      </c>
      <c r="B59">
        <v>16724</v>
      </c>
      <c r="C59">
        <v>8030</v>
      </c>
      <c r="D59">
        <v>358.02</v>
      </c>
      <c r="E59">
        <v>1</v>
      </c>
      <c r="H59">
        <f>(E59-('Quadra Prop. Dita'!$D$14*'Inventario Urbano'!D59))^2</f>
        <v>163.23668925960311</v>
      </c>
    </row>
    <row r="60" spans="1:8" x14ac:dyDescent="0.2">
      <c r="A60" t="s">
        <v>18</v>
      </c>
      <c r="B60">
        <v>16737</v>
      </c>
      <c r="C60">
        <v>17870</v>
      </c>
      <c r="D60">
        <v>562.77</v>
      </c>
      <c r="E60">
        <v>42</v>
      </c>
      <c r="H60">
        <f>(E60-('Quadra Prop. Dita'!$D$14*'Inventario Urbano'!D60))^2</f>
        <v>413.91584664136178</v>
      </c>
    </row>
    <row r="61" spans="1:8" x14ac:dyDescent="0.2">
      <c r="A61" t="s">
        <v>18</v>
      </c>
      <c r="B61">
        <v>16966</v>
      </c>
      <c r="C61">
        <v>6911</v>
      </c>
      <c r="D61">
        <v>339.43</v>
      </c>
      <c r="E61">
        <v>3</v>
      </c>
      <c r="H61">
        <f>(E61-('Quadra Prop. Dita'!$D$14*'Inventario Urbano'!D61))^2</f>
        <v>101.22530115548547</v>
      </c>
    </row>
    <row r="62" spans="1:8" x14ac:dyDescent="0.2">
      <c r="A62" t="s">
        <v>18</v>
      </c>
      <c r="B62">
        <v>16982</v>
      </c>
      <c r="C62">
        <v>7367</v>
      </c>
      <c r="D62">
        <v>338.47</v>
      </c>
      <c r="E62">
        <v>9</v>
      </c>
      <c r="H62">
        <f>(E62-('Quadra Prop. Dita'!$D$14*'Inventario Urbano'!D62))^2</f>
        <v>16.193688733938714</v>
      </c>
    </row>
    <row r="63" spans="1:8" x14ac:dyDescent="0.2">
      <c r="A63" t="s">
        <v>18</v>
      </c>
      <c r="B63">
        <v>16992</v>
      </c>
      <c r="C63">
        <v>21949</v>
      </c>
      <c r="D63">
        <v>766.02</v>
      </c>
      <c r="E63">
        <v>27</v>
      </c>
      <c r="H63">
        <f>(E63-('Quadra Prop. Dita'!$D$14*'Inventario Urbano'!D63))^2</f>
        <v>6.130702844064813</v>
      </c>
    </row>
    <row r="64" spans="1:8" x14ac:dyDescent="0.2">
      <c r="A64" t="s">
        <v>18</v>
      </c>
      <c r="B64">
        <v>16996</v>
      </c>
      <c r="C64">
        <v>21084</v>
      </c>
      <c r="D64">
        <v>612.14</v>
      </c>
      <c r="E64">
        <v>14</v>
      </c>
      <c r="H64">
        <f>(E64-('Quadra Prop. Dita'!$D$14*'Inventario Urbano'!D64))^2</f>
        <v>91.294363289841556</v>
      </c>
    </row>
    <row r="65" spans="1:8" x14ac:dyDescent="0.2">
      <c r="A65" t="s">
        <v>18</v>
      </c>
      <c r="B65">
        <v>17050</v>
      </c>
      <c r="C65">
        <v>11668</v>
      </c>
      <c r="D65">
        <v>518.4</v>
      </c>
      <c r="E65">
        <v>10</v>
      </c>
      <c r="H65">
        <f>(E65-('Quadra Prop. Dita'!$D$14*'Inventario Urbano'!D65))^2</f>
        <v>98.957631979729143</v>
      </c>
    </row>
    <row r="66" spans="1:8" x14ac:dyDescent="0.2">
      <c r="A66" t="s">
        <v>18</v>
      </c>
      <c r="B66">
        <v>17095</v>
      </c>
      <c r="C66">
        <v>11893</v>
      </c>
      <c r="D66">
        <v>474.39</v>
      </c>
      <c r="E66">
        <v>15</v>
      </c>
      <c r="H66">
        <f>(E66-('Quadra Prop. Dita'!$D$14*'Inventario Urbano'!D66))^2</f>
        <v>10.590238277216027</v>
      </c>
    </row>
    <row r="67" spans="1:8" x14ac:dyDescent="0.2">
      <c r="A67" t="s">
        <v>18</v>
      </c>
      <c r="B67">
        <v>17139</v>
      </c>
      <c r="C67">
        <v>7383</v>
      </c>
      <c r="D67">
        <v>337.41</v>
      </c>
      <c r="E67">
        <v>12</v>
      </c>
      <c r="H67">
        <f>(E67-('Quadra Prop. Dita'!$D$14*'Inventario Urbano'!D67))^2</f>
        <v>0.96697731394151865</v>
      </c>
    </row>
    <row r="68" spans="1:8" x14ac:dyDescent="0.2">
      <c r="A68" t="s">
        <v>18</v>
      </c>
      <c r="B68">
        <v>17210</v>
      </c>
      <c r="C68">
        <v>6779</v>
      </c>
      <c r="D68">
        <v>418.52</v>
      </c>
      <c r="E68">
        <v>9</v>
      </c>
      <c r="H68">
        <f>(E68-('Quadra Prop. Dita'!$D$14*'Inventario Urbano'!D68))^2</f>
        <v>50.472754448268894</v>
      </c>
    </row>
    <row r="69" spans="1:8" x14ac:dyDescent="0.2">
      <c r="A69" t="s">
        <v>18</v>
      </c>
      <c r="B69">
        <v>17308</v>
      </c>
      <c r="C69">
        <v>7459</v>
      </c>
      <c r="D69">
        <v>338.07</v>
      </c>
      <c r="E69">
        <v>12</v>
      </c>
      <c r="H69">
        <f>(E69-('Quadra Prop. Dita'!$D$14*'Inventario Urbano'!D69))^2</f>
        <v>1.0175694633144725</v>
      </c>
    </row>
    <row r="70" spans="1:8" x14ac:dyDescent="0.2">
      <c r="A70" t="s">
        <v>18</v>
      </c>
      <c r="B70">
        <v>17382</v>
      </c>
      <c r="C70">
        <v>3407</v>
      </c>
      <c r="D70">
        <v>249.42</v>
      </c>
      <c r="E70">
        <v>1</v>
      </c>
      <c r="H70">
        <f>(E70-('Quadra Prop. Dita'!$D$14*'Inventario Urbano'!D70))^2</f>
        <v>73.917755063123835</v>
      </c>
    </row>
    <row r="71" spans="1:8" x14ac:dyDescent="0.2">
      <c r="A71" t="s">
        <v>18</v>
      </c>
      <c r="B71">
        <v>17386</v>
      </c>
      <c r="C71">
        <v>7423</v>
      </c>
      <c r="D71">
        <v>339.27</v>
      </c>
      <c r="E71">
        <v>11</v>
      </c>
      <c r="H71">
        <f>(E71-('Quadra Prop. Dita'!$D$14*'Inventario Urbano'!D71))^2</f>
        <v>4.2227036739868904</v>
      </c>
    </row>
    <row r="72" spans="1:8" x14ac:dyDescent="0.2">
      <c r="A72" t="s">
        <v>18</v>
      </c>
      <c r="B72">
        <v>17440</v>
      </c>
      <c r="C72">
        <v>4177</v>
      </c>
      <c r="D72">
        <v>269.14</v>
      </c>
      <c r="E72">
        <v>7</v>
      </c>
      <c r="H72">
        <f>(E72-('Quadra Prop. Dita'!$D$14*'Inventario Urbano'!D72))^2</f>
        <v>11.265140590556699</v>
      </c>
    </row>
    <row r="73" spans="1:8" x14ac:dyDescent="0.2">
      <c r="A73" t="s">
        <v>18</v>
      </c>
      <c r="B73">
        <v>17506</v>
      </c>
      <c r="C73">
        <v>7448</v>
      </c>
      <c r="D73">
        <v>337.64</v>
      </c>
      <c r="E73">
        <v>7</v>
      </c>
      <c r="H73">
        <f>(E73-('Quadra Prop. Dita'!$D$14*'Inventario Urbano'!D73))^2</f>
        <v>35.906464665323426</v>
      </c>
    </row>
    <row r="74" spans="1:8" x14ac:dyDescent="0.2">
      <c r="A74" t="s">
        <v>18</v>
      </c>
      <c r="B74">
        <v>17580</v>
      </c>
      <c r="C74">
        <v>6480</v>
      </c>
      <c r="D74">
        <v>372.83</v>
      </c>
      <c r="E74">
        <v>7</v>
      </c>
      <c r="H74">
        <f>(E74-('Quadra Prop. Dita'!$D$14*'Inventario Urbano'!D74))^2</f>
        <v>53.968006763891026</v>
      </c>
    </row>
    <row r="75" spans="1:8" x14ac:dyDescent="0.2">
      <c r="A75" t="s">
        <v>18</v>
      </c>
      <c r="B75">
        <v>17581</v>
      </c>
      <c r="C75">
        <v>4832</v>
      </c>
      <c r="D75">
        <v>276.31</v>
      </c>
      <c r="E75">
        <v>10</v>
      </c>
      <c r="H75">
        <f>(E75-('Quadra Prop. Dita'!$D$14*'Inventario Urbano'!D75))^2</f>
        <v>0.39974747859212439</v>
      </c>
    </row>
    <row r="76" spans="1:8" x14ac:dyDescent="0.2">
      <c r="A76" t="s">
        <v>18</v>
      </c>
      <c r="B76">
        <v>17593</v>
      </c>
      <c r="C76">
        <v>30491</v>
      </c>
      <c r="D76">
        <v>833.96</v>
      </c>
      <c r="E76">
        <v>16</v>
      </c>
      <c r="H76">
        <f>(E76-('Quadra Prop. Dita'!$D$14*'Inventario Urbano'!D76))^2</f>
        <v>258.89837229197792</v>
      </c>
    </row>
    <row r="77" spans="1:8" x14ac:dyDescent="0.2">
      <c r="A77" t="s">
        <v>18</v>
      </c>
      <c r="B77">
        <v>18904</v>
      </c>
      <c r="C77">
        <v>7452</v>
      </c>
      <c r="D77">
        <v>338.9</v>
      </c>
      <c r="E77">
        <v>6</v>
      </c>
      <c r="H77">
        <f>(E77-('Quadra Prop. Dita'!$D$14*'Inventario Urbano'!D77))^2</f>
        <v>49.571237127276298</v>
      </c>
    </row>
    <row r="78" spans="1:8" x14ac:dyDescent="0.2">
      <c r="A78" t="s">
        <v>18</v>
      </c>
      <c r="B78">
        <v>19689</v>
      </c>
      <c r="C78">
        <v>1356</v>
      </c>
      <c r="D78">
        <v>149.9</v>
      </c>
      <c r="E78">
        <v>0</v>
      </c>
      <c r="H78">
        <f>(E78-('Quadra Prop. Dita'!$D$14*'Inventario Urbano'!D78))^2</f>
        <v>33.270620353898863</v>
      </c>
    </row>
    <row r="79" spans="1:8" x14ac:dyDescent="0.2">
      <c r="A79" t="s">
        <v>18</v>
      </c>
      <c r="B79">
        <v>20746</v>
      </c>
      <c r="C79">
        <v>3506</v>
      </c>
      <c r="D79">
        <v>261.76</v>
      </c>
      <c r="E79">
        <v>12</v>
      </c>
      <c r="H79">
        <f>(E79-('Quadra Prop. Dita'!$D$14*'Inventario Urbano'!D79))^2</f>
        <v>3.7157191800940836</v>
      </c>
    </row>
    <row r="80" spans="1:8" x14ac:dyDescent="0.2">
      <c r="A80" t="s">
        <v>18</v>
      </c>
      <c r="B80">
        <v>21746</v>
      </c>
      <c r="C80">
        <v>12939</v>
      </c>
      <c r="D80">
        <v>574.23</v>
      </c>
      <c r="E80">
        <v>25</v>
      </c>
      <c r="H80">
        <f>(E80-('Quadra Prop. Dita'!$D$14*'Inventario Urbano'!D80))^2</f>
        <v>8.4329106838623442</v>
      </c>
    </row>
    <row r="81" spans="1:8" x14ac:dyDescent="0.2">
      <c r="A81" t="s">
        <v>18</v>
      </c>
      <c r="B81">
        <v>23327</v>
      </c>
      <c r="C81">
        <v>6013</v>
      </c>
      <c r="D81">
        <v>315.58</v>
      </c>
      <c r="E81">
        <v>8</v>
      </c>
      <c r="H81">
        <f>(E81-('Quadra Prop. Dita'!$D$14*'Inventario Urbano'!D81))^2</f>
        <v>17.167297258386618</v>
      </c>
    </row>
    <row r="82" spans="1:8" x14ac:dyDescent="0.2">
      <c r="A82" t="s">
        <v>18</v>
      </c>
      <c r="B82">
        <v>23360</v>
      </c>
      <c r="C82">
        <v>12754</v>
      </c>
      <c r="D82">
        <v>519.12</v>
      </c>
      <c r="E82">
        <v>9</v>
      </c>
      <c r="H82">
        <f>(E82-('Quadra Prop. Dita'!$D$14*'Inventario Urbano'!D82))^2</f>
        <v>120.46050866409617</v>
      </c>
    </row>
    <row r="83" spans="1:8" x14ac:dyDescent="0.2">
      <c r="A83" t="s">
        <v>18</v>
      </c>
      <c r="B83">
        <v>25243</v>
      </c>
      <c r="C83">
        <v>18148</v>
      </c>
      <c r="D83">
        <v>642.54999999999995</v>
      </c>
      <c r="E83">
        <v>15</v>
      </c>
      <c r="H83">
        <f>(E83-('Quadra Prop. Dita'!$D$14*'Inventario Urbano'!D83))^2</f>
        <v>94.575009489307973</v>
      </c>
    </row>
    <row r="84" spans="1:8" x14ac:dyDescent="0.2">
      <c r="A84" t="s">
        <v>18</v>
      </c>
      <c r="B84">
        <v>25244</v>
      </c>
      <c r="C84">
        <v>7482</v>
      </c>
      <c r="D84">
        <v>351.84</v>
      </c>
      <c r="E84">
        <v>3</v>
      </c>
      <c r="H84">
        <f>(E84-('Quadra Prop. Dita'!$D$14*'Inventario Urbano'!D84))^2</f>
        <v>111.06226826507304</v>
      </c>
    </row>
    <row r="85" spans="1:8" x14ac:dyDescent="0.2">
      <c r="A85" t="s">
        <v>18</v>
      </c>
      <c r="B85">
        <v>30512</v>
      </c>
      <c r="C85">
        <v>2575</v>
      </c>
      <c r="D85">
        <v>377.26</v>
      </c>
      <c r="E85">
        <v>16</v>
      </c>
      <c r="H85">
        <f>(E85-('Quadra Prop. Dita'!$D$14*'Inventario Urbano'!D85))^2</f>
        <v>2.2000127935985878</v>
      </c>
    </row>
    <row r="86" spans="1:8" x14ac:dyDescent="0.2">
      <c r="A86" t="s">
        <v>18</v>
      </c>
      <c r="B86">
        <v>37858</v>
      </c>
      <c r="C86">
        <v>5941</v>
      </c>
      <c r="D86">
        <v>320.66000000000003</v>
      </c>
      <c r="E86">
        <v>13</v>
      </c>
      <c r="H86">
        <f>(E86-('Quadra Prop. Dita'!$D$14*'Inventario Urbano'!D86))^2</f>
        <v>0.43715989494495294</v>
      </c>
    </row>
    <row r="87" spans="1:8" x14ac:dyDescent="0.2">
      <c r="A87" t="s">
        <v>18</v>
      </c>
      <c r="B87">
        <v>39928</v>
      </c>
      <c r="C87">
        <v>21155</v>
      </c>
      <c r="D87">
        <v>776.29</v>
      </c>
      <c r="E87">
        <v>85</v>
      </c>
      <c r="H87">
        <f>(E87-('Quadra Prop. Dita'!$D$14*'Inventario Urbano'!D87))^2</f>
        <v>3039.1835386602543</v>
      </c>
    </row>
    <row r="88" spans="1:8" x14ac:dyDescent="0.2">
      <c r="A88" t="s">
        <v>18</v>
      </c>
      <c r="B88">
        <v>39942</v>
      </c>
      <c r="C88">
        <v>15159</v>
      </c>
      <c r="D88">
        <v>507.18</v>
      </c>
      <c r="E88">
        <v>16</v>
      </c>
      <c r="H88">
        <f>(E88-('Quadra Prop. Dita'!$D$14*'Inventario Urbano'!D88))^2</f>
        <v>12.362295943719699</v>
      </c>
    </row>
    <row r="89" spans="1:8" x14ac:dyDescent="0.2">
      <c r="A89" t="s">
        <v>18</v>
      </c>
      <c r="B89">
        <v>39952</v>
      </c>
      <c r="C89">
        <v>9960</v>
      </c>
      <c r="D89">
        <v>394.88</v>
      </c>
      <c r="E89">
        <v>10</v>
      </c>
      <c r="H89">
        <f>(E89-('Quadra Prop. Dita'!$D$14*'Inventario Urbano'!D89))^2</f>
        <v>26.985571325828253</v>
      </c>
    </row>
    <row r="90" spans="1:8" x14ac:dyDescent="0.2">
      <c r="A90" t="s">
        <v>18</v>
      </c>
      <c r="B90">
        <v>40055</v>
      </c>
      <c r="C90">
        <v>17020</v>
      </c>
      <c r="D90">
        <v>515</v>
      </c>
      <c r="E90">
        <v>29</v>
      </c>
      <c r="H90">
        <f>(E90-('Quadra Prop. Dita'!$D$14*'Inventario Urbano'!D90))^2</f>
        <v>84.329050999315442</v>
      </c>
    </row>
    <row r="91" spans="1:8" x14ac:dyDescent="0.2">
      <c r="A91" t="s">
        <v>18</v>
      </c>
      <c r="B91">
        <v>40056</v>
      </c>
      <c r="C91">
        <v>22199</v>
      </c>
      <c r="D91">
        <v>600.1</v>
      </c>
      <c r="E91">
        <v>40</v>
      </c>
      <c r="H91">
        <f>(E91-('Quadra Prop. Dita'!$D$14*'Inventario Urbano'!D91))^2</f>
        <v>285.89683625550299</v>
      </c>
    </row>
    <row r="92" spans="1:8" x14ac:dyDescent="0.2">
      <c r="A92" t="s">
        <v>18</v>
      </c>
      <c r="B92">
        <v>40059</v>
      </c>
      <c r="C92">
        <v>8792</v>
      </c>
      <c r="D92">
        <v>456.24</v>
      </c>
      <c r="E92">
        <v>17</v>
      </c>
      <c r="H92">
        <f>(E92-('Quadra Prop. Dita'!$D$14*'Inventario Urbano'!D92))^2</f>
        <v>0.308983313593514</v>
      </c>
    </row>
    <row r="93" spans="1:8" x14ac:dyDescent="0.2">
      <c r="A93" t="s">
        <v>18</v>
      </c>
      <c r="B93">
        <v>40082</v>
      </c>
      <c r="C93">
        <v>25646</v>
      </c>
      <c r="D93">
        <v>821.75</v>
      </c>
      <c r="E93">
        <v>52</v>
      </c>
      <c r="H93">
        <f>(E93-('Quadra Prop. Dita'!$D$14*'Inventario Urbano'!D93))^2</f>
        <v>415.32462476689403</v>
      </c>
    </row>
    <row r="94" spans="1:8" x14ac:dyDescent="0.2">
      <c r="A94" t="s">
        <v>18</v>
      </c>
      <c r="B94">
        <v>40175</v>
      </c>
      <c r="C94">
        <v>24848</v>
      </c>
      <c r="D94">
        <v>715.63</v>
      </c>
      <c r="E94">
        <v>20</v>
      </c>
      <c r="H94">
        <f>(E94-('Quadra Prop. Dita'!$D$14*'Inventario Urbano'!D94))^2</f>
        <v>56.807067003852332</v>
      </c>
    </row>
    <row r="95" spans="1:8" x14ac:dyDescent="0.2">
      <c r="A95" t="s">
        <v>18</v>
      </c>
      <c r="B95">
        <v>40184</v>
      </c>
      <c r="C95">
        <v>13616</v>
      </c>
      <c r="D95">
        <v>494.14</v>
      </c>
      <c r="E95">
        <v>29</v>
      </c>
      <c r="H95">
        <f>(E95-('Quadra Prop. Dita'!$D$14*'Inventario Urbano'!D95))^2</f>
        <v>99.715528642135851</v>
      </c>
    </row>
    <row r="96" spans="1:8" x14ac:dyDescent="0.2">
      <c r="A96" t="s">
        <v>18</v>
      </c>
      <c r="B96">
        <v>40188</v>
      </c>
      <c r="C96">
        <v>14237</v>
      </c>
      <c r="D96">
        <v>516.54999999999995</v>
      </c>
      <c r="E96">
        <v>20</v>
      </c>
      <c r="H96">
        <f>(E96-('Quadra Prop. Dita'!$D$14*'Inventario Urbano'!D96))^2</f>
        <v>1.523790414198711E-2</v>
      </c>
    </row>
    <row r="97" spans="1:8" x14ac:dyDescent="0.2">
      <c r="A97" t="s">
        <v>18</v>
      </c>
      <c r="B97">
        <v>40193</v>
      </c>
      <c r="C97">
        <v>7436</v>
      </c>
      <c r="D97">
        <v>392.7</v>
      </c>
      <c r="E97">
        <v>13</v>
      </c>
      <c r="H97">
        <f>(E97-('Quadra Prop. Dita'!$D$14*'Inventario Urbano'!D97))^2</f>
        <v>4.4558086495264364</v>
      </c>
    </row>
    <row r="98" spans="1:8" x14ac:dyDescent="0.2">
      <c r="A98" t="s">
        <v>18</v>
      </c>
      <c r="B98">
        <v>40203</v>
      </c>
      <c r="C98">
        <v>14363</v>
      </c>
      <c r="D98">
        <v>530.91</v>
      </c>
      <c r="E98">
        <v>29</v>
      </c>
      <c r="H98">
        <f>(E98-('Quadra Prop. Dita'!$D$14*'Inventario Urbano'!D98))^2</f>
        <v>73.459933476066766</v>
      </c>
    </row>
    <row r="99" spans="1:8" x14ac:dyDescent="0.2">
      <c r="A99" t="s">
        <v>18</v>
      </c>
      <c r="B99">
        <v>40213</v>
      </c>
      <c r="C99">
        <v>21910</v>
      </c>
      <c r="D99">
        <v>594.23</v>
      </c>
      <c r="E99">
        <v>36</v>
      </c>
      <c r="H99">
        <f>(E99-('Quadra Prop. Dita'!$D$14*'Inventario Urbano'!D99))^2</f>
        <v>172.51137323660015</v>
      </c>
    </row>
    <row r="100" spans="1:8" x14ac:dyDescent="0.2">
      <c r="A100" t="s">
        <v>18</v>
      </c>
      <c r="B100">
        <v>40272</v>
      </c>
      <c r="C100">
        <v>8215</v>
      </c>
      <c r="D100">
        <v>434.8</v>
      </c>
      <c r="E100">
        <v>14</v>
      </c>
      <c r="H100">
        <f>(E100-('Quadra Prop. Dita'!$D$14*'Inventario Urbano'!D100))^2</f>
        <v>7.4576145925460411</v>
      </c>
    </row>
    <row r="101" spans="1:8" x14ac:dyDescent="0.2">
      <c r="A101" t="s">
        <v>18</v>
      </c>
      <c r="B101">
        <v>40305</v>
      </c>
      <c r="C101">
        <v>11261</v>
      </c>
      <c r="D101">
        <v>519.74</v>
      </c>
      <c r="E101">
        <v>19</v>
      </c>
      <c r="H101">
        <f>(E101-('Quadra Prop. Dita'!$D$14*'Inventario Urbano'!D101))^2</f>
        <v>0.99861553636320355</v>
      </c>
    </row>
    <row r="102" spans="1:8" x14ac:dyDescent="0.2">
      <c r="A102" t="s">
        <v>18</v>
      </c>
      <c r="B102">
        <v>40331</v>
      </c>
      <c r="C102">
        <v>5894</v>
      </c>
      <c r="D102">
        <v>315.73</v>
      </c>
      <c r="E102">
        <v>5</v>
      </c>
      <c r="H102">
        <f>(E102-('Quadra Prop. Dita'!$D$14*'Inventario Urbano'!D102))^2</f>
        <v>51.109854522550627</v>
      </c>
    </row>
    <row r="103" spans="1:8" x14ac:dyDescent="0.2">
      <c r="A103" t="s">
        <v>18</v>
      </c>
      <c r="B103">
        <v>40337</v>
      </c>
      <c r="C103">
        <v>15814</v>
      </c>
      <c r="D103">
        <v>647.09</v>
      </c>
      <c r="E103">
        <v>48</v>
      </c>
      <c r="H103">
        <f>(E103-('Quadra Prop. Dita'!$D$14*'Inventario Urbano'!D103))^2</f>
        <v>533.62547520395253</v>
      </c>
    </row>
    <row r="104" spans="1:8" x14ac:dyDescent="0.2">
      <c r="A104" t="s">
        <v>18</v>
      </c>
      <c r="B104">
        <v>40339</v>
      </c>
      <c r="C104">
        <v>24598</v>
      </c>
      <c r="D104">
        <v>634.64</v>
      </c>
      <c r="E104">
        <v>50</v>
      </c>
      <c r="H104">
        <f>(E104-('Quadra Prop. Dita'!$D$14*'Inventario Urbano'!D104))^2</f>
        <v>654.30591246015638</v>
      </c>
    </row>
    <row r="105" spans="1:8" x14ac:dyDescent="0.2">
      <c r="A105" t="s">
        <v>18</v>
      </c>
      <c r="B105">
        <v>40391</v>
      </c>
      <c r="C105">
        <v>21789</v>
      </c>
      <c r="D105">
        <v>716.47</v>
      </c>
      <c r="E105">
        <v>32</v>
      </c>
      <c r="H105">
        <f>(E105-('Quadra Prop. Dita'!$D$14*'Inventario Urbano'!D105))^2</f>
        <v>19.630490703032962</v>
      </c>
    </row>
    <row r="106" spans="1:8" x14ac:dyDescent="0.2">
      <c r="A106" t="s">
        <v>18</v>
      </c>
      <c r="B106">
        <v>40395</v>
      </c>
      <c r="C106">
        <v>10713</v>
      </c>
      <c r="D106">
        <v>417.15</v>
      </c>
      <c r="E106">
        <v>17</v>
      </c>
      <c r="H106">
        <f>(E106-('Quadra Prop. Dita'!$D$14*'Inventario Urbano'!D106))^2</f>
        <v>0.89927078269405869</v>
      </c>
    </row>
    <row r="107" spans="1:8" x14ac:dyDescent="0.2">
      <c r="A107" t="s">
        <v>18</v>
      </c>
      <c r="B107">
        <v>40413</v>
      </c>
      <c r="C107">
        <v>9831</v>
      </c>
      <c r="D107">
        <v>419.74</v>
      </c>
      <c r="E107">
        <v>19</v>
      </c>
      <c r="H107">
        <f>(E107-('Quadra Prop. Dita'!$D$14*'Inventario Urbano'!D107))^2</f>
        <v>8.1147334553728125</v>
      </c>
    </row>
    <row r="108" spans="1:8" x14ac:dyDescent="0.2">
      <c r="A108" t="s">
        <v>18</v>
      </c>
      <c r="B108">
        <v>40414</v>
      </c>
      <c r="C108">
        <v>9237</v>
      </c>
      <c r="D108">
        <v>413.24</v>
      </c>
      <c r="E108">
        <v>11</v>
      </c>
      <c r="H108">
        <f>(E108-('Quadra Prop. Dita'!$D$14*'Inventario Urbano'!D108))^2</f>
        <v>24.022217011134543</v>
      </c>
    </row>
    <row r="109" spans="1:8" x14ac:dyDescent="0.2">
      <c r="A109" t="s">
        <v>18</v>
      </c>
      <c r="B109">
        <v>40426</v>
      </c>
      <c r="C109">
        <v>6183</v>
      </c>
      <c r="D109">
        <v>369.44</v>
      </c>
      <c r="E109">
        <v>12</v>
      </c>
      <c r="H109">
        <f>(E109-('Quadra Prop. Dita'!$D$14*'Inventario Urbano'!D109))^2</f>
        <v>4.909976678416025</v>
      </c>
    </row>
    <row r="110" spans="1:8" x14ac:dyDescent="0.2">
      <c r="A110" t="s">
        <v>18</v>
      </c>
      <c r="B110">
        <v>40440</v>
      </c>
      <c r="C110">
        <v>21515</v>
      </c>
      <c r="D110">
        <v>797.9</v>
      </c>
      <c r="E110">
        <v>9</v>
      </c>
      <c r="H110">
        <f>(E110-('Quadra Prop. Dita'!$D$14*'Inventario Urbano'!D110))^2</f>
        <v>471.00937359122059</v>
      </c>
    </row>
    <row r="111" spans="1:8" x14ac:dyDescent="0.2">
      <c r="A111" t="s">
        <v>18</v>
      </c>
      <c r="B111">
        <v>40441</v>
      </c>
      <c r="C111">
        <v>25076</v>
      </c>
      <c r="D111">
        <v>730.23</v>
      </c>
      <c r="E111">
        <v>56</v>
      </c>
      <c r="H111">
        <f>(E111-('Quadra Prop. Dita'!$D$14*'Inventario Urbano'!D111))^2</f>
        <v>778.47438202999319</v>
      </c>
    </row>
    <row r="112" spans="1:8" x14ac:dyDescent="0.2">
      <c r="A112" t="s">
        <v>18</v>
      </c>
      <c r="B112">
        <v>40448</v>
      </c>
      <c r="C112">
        <v>17101</v>
      </c>
      <c r="D112">
        <v>776.68</v>
      </c>
      <c r="E112">
        <v>15</v>
      </c>
      <c r="H112">
        <f>(E112-('Quadra Prop. Dita'!$D$14*'Inventario Urbano'!D112))^2</f>
        <v>221.59944211253219</v>
      </c>
    </row>
    <row r="113" spans="1:8" x14ac:dyDescent="0.2">
      <c r="A113" t="s">
        <v>18</v>
      </c>
      <c r="B113">
        <v>40473</v>
      </c>
      <c r="C113">
        <v>21961</v>
      </c>
      <c r="D113">
        <v>594.89</v>
      </c>
      <c r="E113">
        <v>27</v>
      </c>
      <c r="H113">
        <f>(E113-('Quadra Prop. Dita'!$D$14*'Inventario Urbano'!D113))^2</f>
        <v>16.883569263519135</v>
      </c>
    </row>
    <row r="114" spans="1:8" x14ac:dyDescent="0.2">
      <c r="A114" t="s">
        <v>18</v>
      </c>
      <c r="B114">
        <v>40544</v>
      </c>
      <c r="C114">
        <v>8451</v>
      </c>
      <c r="D114">
        <v>495.27</v>
      </c>
      <c r="E114">
        <v>11</v>
      </c>
      <c r="H114">
        <f>(E114-('Quadra Prop. Dita'!$D$14*'Inventario Urbano'!D114))^2</f>
        <v>64.92677863343998</v>
      </c>
    </row>
    <row r="115" spans="1:8" x14ac:dyDescent="0.2">
      <c r="A115" t="s">
        <v>18</v>
      </c>
      <c r="B115">
        <v>41877</v>
      </c>
      <c r="C115">
        <v>27949</v>
      </c>
      <c r="D115">
        <v>802.1</v>
      </c>
      <c r="E115">
        <v>5</v>
      </c>
      <c r="H115">
        <f>(E115-('Quadra Prop. Dita'!$D$14*'Inventario Urbano'!D115))^2</f>
        <v>668.96532743237481</v>
      </c>
    </row>
  </sheetData>
  <sheetProtection selectLockedCells="1" selectUnlockedCells="1"/>
  <mergeCells count="1">
    <mergeCell ref="A2:F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opLeftCell="A4" workbookViewId="0">
      <selection activeCell="D3" sqref="D3:D4"/>
    </sheetView>
  </sheetViews>
  <sheetFormatPr defaultRowHeight="12.75" x14ac:dyDescent="0.2"/>
  <cols>
    <col min="2" max="2" width="20.5703125" customWidth="1"/>
    <col min="3" max="3" width="13.28515625" customWidth="1"/>
    <col min="4" max="4" width="13.5703125" customWidth="1"/>
  </cols>
  <sheetData>
    <row r="1" spans="1:5" x14ac:dyDescent="0.2">
      <c r="A1" s="8" t="s">
        <v>2</v>
      </c>
      <c r="C1" s="9"/>
    </row>
    <row r="2" spans="1:5" x14ac:dyDescent="0.2">
      <c r="B2" t="s">
        <v>166</v>
      </c>
      <c r="C2" s="9" t="s">
        <v>167</v>
      </c>
      <c r="D2">
        <v>273</v>
      </c>
    </row>
    <row r="3" spans="1:5" x14ac:dyDescent="0.2">
      <c r="B3" t="s">
        <v>168</v>
      </c>
      <c r="C3" s="9" t="s">
        <v>169</v>
      </c>
      <c r="D3">
        <f>'Inventario Urbano'!C8</f>
        <v>90586.71</v>
      </c>
      <c r="E3" t="s">
        <v>7</v>
      </c>
    </row>
    <row r="4" spans="1:5" x14ac:dyDescent="0.2">
      <c r="B4" t="s">
        <v>170</v>
      </c>
      <c r="C4" s="9" t="s">
        <v>171</v>
      </c>
      <c r="D4">
        <f>D3/D2</f>
        <v>331.81945054945055</v>
      </c>
      <c r="E4" t="s">
        <v>7</v>
      </c>
    </row>
    <row r="5" spans="1:5" x14ac:dyDescent="0.2">
      <c r="C5" s="9"/>
    </row>
    <row r="6" spans="1:5" x14ac:dyDescent="0.2">
      <c r="C6" s="9"/>
    </row>
    <row r="7" spans="1:5" x14ac:dyDescent="0.2">
      <c r="A7" s="8" t="s">
        <v>139</v>
      </c>
      <c r="C7" s="9"/>
    </row>
    <row r="8" spans="1:5" x14ac:dyDescent="0.2">
      <c r="B8" t="s">
        <v>140</v>
      </c>
      <c r="C8" s="9" t="s">
        <v>141</v>
      </c>
      <c r="D8">
        <f>COUNTA('Inventario Urbano'!A16:A44)</f>
        <v>29</v>
      </c>
    </row>
    <row r="9" spans="1:5" x14ac:dyDescent="0.2">
      <c r="B9" t="s">
        <v>142</v>
      </c>
      <c r="C9" s="9"/>
      <c r="D9" s="10">
        <f>1-('Praça Canteiro'!D8/'Inventario Urbano'!C5)</f>
        <v>0.89377289377289382</v>
      </c>
    </row>
    <row r="10" spans="1:5" x14ac:dyDescent="0.2">
      <c r="C10" s="9"/>
    </row>
    <row r="11" spans="1:5" x14ac:dyDescent="0.2">
      <c r="B11" t="s">
        <v>143</v>
      </c>
      <c r="C11" s="9" t="s">
        <v>144</v>
      </c>
      <c r="D11" s="11">
        <f>AVERAGE('Inventario Urbano'!D16:D44)</f>
        <v>414.61103448275867</v>
      </c>
      <c r="E11" t="s">
        <v>7</v>
      </c>
    </row>
    <row r="12" spans="1:5" x14ac:dyDescent="0.2">
      <c r="C12" s="9" t="s">
        <v>145</v>
      </c>
      <c r="D12" s="11">
        <f>AVERAGE('Inventario Urbano'!E16:E44)</f>
        <v>15.96551724137931</v>
      </c>
    </row>
    <row r="13" spans="1:5" x14ac:dyDescent="0.2">
      <c r="C13" s="9"/>
    </row>
    <row r="14" spans="1:5" x14ac:dyDescent="0.2">
      <c r="B14" t="s">
        <v>146</v>
      </c>
      <c r="C14" s="9" t="s">
        <v>147</v>
      </c>
      <c r="D14" s="10">
        <f>D12/D11</f>
        <v>3.8507217400272124E-2</v>
      </c>
      <c r="E14" t="s">
        <v>148</v>
      </c>
    </row>
    <row r="15" spans="1:5" x14ac:dyDescent="0.2">
      <c r="C15" s="9"/>
    </row>
    <row r="16" spans="1:5" x14ac:dyDescent="0.2">
      <c r="B16" t="s">
        <v>149</v>
      </c>
      <c r="C16" s="9" t="s">
        <v>150</v>
      </c>
      <c r="D16" s="11">
        <f>(SUM('Inventario Urbano'!G16:G44))/(D8-1)</f>
        <v>339.99723553963349</v>
      </c>
    </row>
    <row r="17" spans="1:5" x14ac:dyDescent="0.2">
      <c r="C17" s="9"/>
    </row>
    <row r="18" spans="1:5" x14ac:dyDescent="0.2">
      <c r="B18" t="s">
        <v>151</v>
      </c>
      <c r="C18" s="9" t="s">
        <v>152</v>
      </c>
      <c r="D18" s="12">
        <f>(1/D4^2)*(D16/D8)*D9</f>
        <v>9.5170179312256827E-5</v>
      </c>
    </row>
    <row r="19" spans="1:5" x14ac:dyDescent="0.2">
      <c r="C19" s="9"/>
    </row>
    <row r="20" spans="1:5" x14ac:dyDescent="0.2">
      <c r="B20" t="s">
        <v>153</v>
      </c>
      <c r="C20" s="9" t="s">
        <v>154</v>
      </c>
      <c r="D20" s="11">
        <v>2.048</v>
      </c>
    </row>
    <row r="21" spans="1:5" x14ac:dyDescent="0.2">
      <c r="C21" s="9"/>
    </row>
    <row r="22" spans="1:5" x14ac:dyDescent="0.2">
      <c r="A22" s="8" t="s">
        <v>155</v>
      </c>
      <c r="C22" s="9"/>
    </row>
    <row r="23" spans="1:5" x14ac:dyDescent="0.2">
      <c r="C23" s="9" t="s">
        <v>147</v>
      </c>
      <c r="D23" s="10">
        <f>D14</f>
        <v>3.8507217400272124E-2</v>
      </c>
      <c r="E23" t="s">
        <v>148</v>
      </c>
    </row>
    <row r="24" spans="1:5" x14ac:dyDescent="0.2">
      <c r="B24" t="s">
        <v>156</v>
      </c>
      <c r="C24" s="9"/>
      <c r="D24" s="10">
        <f>D20*SQRT(D18)</f>
        <v>1.9979305888096214E-2</v>
      </c>
      <c r="E24" t="s">
        <v>148</v>
      </c>
    </row>
    <row r="25" spans="1:5" x14ac:dyDescent="0.2">
      <c r="B25" t="s">
        <v>157</v>
      </c>
      <c r="C25" s="9"/>
      <c r="D25" s="13">
        <f>(D24/D23)*100</f>
        <v>51.884574469291636</v>
      </c>
      <c r="E25" t="s">
        <v>158</v>
      </c>
    </row>
    <row r="26" spans="1:5" x14ac:dyDescent="0.2">
      <c r="C26" s="9"/>
    </row>
    <row r="27" spans="1:5" x14ac:dyDescent="0.2">
      <c r="A27" s="8" t="s">
        <v>159</v>
      </c>
      <c r="C27" s="9"/>
    </row>
    <row r="28" spans="1:5" x14ac:dyDescent="0.2">
      <c r="B28" t="s">
        <v>160</v>
      </c>
      <c r="C28" s="9" t="s">
        <v>161</v>
      </c>
      <c r="D28" s="13">
        <f>D23*D3</f>
        <v>3488.2421355454053</v>
      </c>
      <c r="E28" t="s">
        <v>162</v>
      </c>
    </row>
    <row r="29" spans="1:5" x14ac:dyDescent="0.2">
      <c r="B29" t="s">
        <v>163</v>
      </c>
      <c r="C29" s="9" t="s">
        <v>164</v>
      </c>
      <c r="D29" s="13">
        <f>D18*D3^2</f>
        <v>780961.92599193333</v>
      </c>
    </row>
    <row r="30" spans="1:5" x14ac:dyDescent="0.2">
      <c r="B30" t="s">
        <v>156</v>
      </c>
      <c r="C30" s="9"/>
      <c r="D30" s="13">
        <f>D20*SQRT(D29)</f>
        <v>1809.8595884862643</v>
      </c>
      <c r="E30" t="s">
        <v>162</v>
      </c>
    </row>
    <row r="31" spans="1:5" x14ac:dyDescent="0.2">
      <c r="B31" t="s">
        <v>157</v>
      </c>
      <c r="C31" s="9"/>
      <c r="D31" s="13">
        <f>(D30/D28)*100</f>
        <v>51.884574469291621</v>
      </c>
      <c r="E31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opLeftCell="A13" workbookViewId="0">
      <selection activeCell="D31" sqref="D31"/>
    </sheetView>
  </sheetViews>
  <sheetFormatPr defaultRowHeight="12.75" x14ac:dyDescent="0.2"/>
  <cols>
    <col min="2" max="2" width="22.42578125" customWidth="1"/>
    <col min="3" max="3" width="14.140625" customWidth="1"/>
    <col min="4" max="4" width="14" customWidth="1"/>
  </cols>
  <sheetData>
    <row r="1" spans="1:5" x14ac:dyDescent="0.2">
      <c r="A1" s="8" t="s">
        <v>2</v>
      </c>
      <c r="C1" s="9"/>
    </row>
    <row r="2" spans="1:5" x14ac:dyDescent="0.2">
      <c r="B2" t="s">
        <v>166</v>
      </c>
      <c r="C2" s="9" t="s">
        <v>167</v>
      </c>
      <c r="D2">
        <v>665</v>
      </c>
    </row>
    <row r="3" spans="1:5" x14ac:dyDescent="0.2">
      <c r="B3" t="s">
        <v>168</v>
      </c>
      <c r="C3" s="9" t="s">
        <v>169</v>
      </c>
      <c r="D3">
        <v>385875.54</v>
      </c>
      <c r="E3" t="s">
        <v>7</v>
      </c>
    </row>
    <row r="4" spans="1:5" x14ac:dyDescent="0.2">
      <c r="B4" t="s">
        <v>170</v>
      </c>
      <c r="C4" s="9" t="s">
        <v>171</v>
      </c>
      <c r="D4">
        <f>D3/D2</f>
        <v>580.26396992481205</v>
      </c>
      <c r="E4" t="s">
        <v>7</v>
      </c>
    </row>
    <row r="5" spans="1:5" x14ac:dyDescent="0.2">
      <c r="C5" s="9"/>
    </row>
    <row r="6" spans="1:5" x14ac:dyDescent="0.2">
      <c r="C6" s="9"/>
    </row>
    <row r="7" spans="1:5" x14ac:dyDescent="0.2">
      <c r="A7" s="8" t="s">
        <v>139</v>
      </c>
      <c r="C7" s="9"/>
    </row>
    <row r="8" spans="1:5" x14ac:dyDescent="0.2">
      <c r="B8" t="s">
        <v>140</v>
      </c>
      <c r="C8" s="9" t="s">
        <v>141</v>
      </c>
      <c r="D8">
        <f>COUNTA('Inventario Urbano'!A45:A115)</f>
        <v>71</v>
      </c>
    </row>
    <row r="9" spans="1:5" x14ac:dyDescent="0.2">
      <c r="B9" t="s">
        <v>142</v>
      </c>
      <c r="C9" s="9"/>
      <c r="D9" s="10">
        <f>1-(D8/D2)</f>
        <v>0.89323308270676693</v>
      </c>
    </row>
    <row r="10" spans="1:5" x14ac:dyDescent="0.2">
      <c r="C10" s="9"/>
    </row>
    <row r="11" spans="1:5" x14ac:dyDescent="0.2">
      <c r="B11" t="s">
        <v>143</v>
      </c>
      <c r="C11" s="9" t="s">
        <v>144</v>
      </c>
      <c r="D11" s="11">
        <f>AVERAGE('Inventario Urbano'!D45:D115)</f>
        <v>533.30098591549302</v>
      </c>
      <c r="E11" t="s">
        <v>7</v>
      </c>
    </row>
    <row r="12" spans="1:5" x14ac:dyDescent="0.2">
      <c r="C12" s="9" t="s">
        <v>145</v>
      </c>
      <c r="D12" s="11">
        <f>AVERAGE('Inventario Urbano'!E45:E115)</f>
        <v>20.52112676056338</v>
      </c>
    </row>
    <row r="13" spans="1:5" x14ac:dyDescent="0.2">
      <c r="C13" s="9"/>
    </row>
    <row r="14" spans="1:5" x14ac:dyDescent="0.2">
      <c r="B14" t="s">
        <v>146</v>
      </c>
      <c r="C14" s="9" t="s">
        <v>147</v>
      </c>
      <c r="D14" s="10">
        <f>D12/D11</f>
        <v>3.8479446508683492E-2</v>
      </c>
      <c r="E14" t="s">
        <v>148</v>
      </c>
    </row>
    <row r="15" spans="1:5" x14ac:dyDescent="0.2">
      <c r="C15" s="9"/>
    </row>
    <row r="16" spans="1:5" x14ac:dyDescent="0.2">
      <c r="B16" t="s">
        <v>149</v>
      </c>
      <c r="C16" s="9" t="s">
        <v>150</v>
      </c>
      <c r="D16" s="11">
        <f>(SUM('Inventario Urbano'!H45:H115))/(D8-1)</f>
        <v>209.42926180176326</v>
      </c>
    </row>
    <row r="17" spans="1:5" x14ac:dyDescent="0.2">
      <c r="C17" s="9"/>
    </row>
    <row r="18" spans="1:5" x14ac:dyDescent="0.2">
      <c r="B18" t="s">
        <v>151</v>
      </c>
      <c r="C18" s="9" t="s">
        <v>152</v>
      </c>
      <c r="D18" s="12">
        <f>(1/D4^2)*(D16/D8)*D9</f>
        <v>7.8251487697011976E-6</v>
      </c>
    </row>
    <row r="19" spans="1:5" x14ac:dyDescent="0.2">
      <c r="C19" s="9"/>
    </row>
    <row r="20" spans="1:5" x14ac:dyDescent="0.2">
      <c r="B20" t="s">
        <v>153</v>
      </c>
      <c r="C20" s="9" t="s">
        <v>154</v>
      </c>
      <c r="D20" s="11">
        <v>1.994</v>
      </c>
    </row>
    <row r="21" spans="1:5" x14ac:dyDescent="0.2">
      <c r="C21" s="9"/>
    </row>
    <row r="22" spans="1:5" x14ac:dyDescent="0.2">
      <c r="A22" s="8" t="s">
        <v>155</v>
      </c>
      <c r="C22" s="9"/>
    </row>
    <row r="23" spans="1:5" x14ac:dyDescent="0.2">
      <c r="C23" s="9" t="s">
        <v>147</v>
      </c>
      <c r="D23" s="10">
        <f>D14</f>
        <v>3.8479446508683492E-2</v>
      </c>
      <c r="E23" t="s">
        <v>148</v>
      </c>
    </row>
    <row r="24" spans="1:5" x14ac:dyDescent="0.2">
      <c r="B24" t="s">
        <v>156</v>
      </c>
      <c r="C24" s="9"/>
      <c r="D24" s="10">
        <f>D20*SQRT(D18)</f>
        <v>5.5779093945391104E-3</v>
      </c>
      <c r="E24" t="s">
        <v>148</v>
      </c>
    </row>
    <row r="25" spans="1:5" x14ac:dyDescent="0.2">
      <c r="B25" t="s">
        <v>157</v>
      </c>
      <c r="C25" s="9"/>
      <c r="D25" s="13">
        <f>(D24/D23)*100</f>
        <v>14.495815040583723</v>
      </c>
      <c r="E25" t="s">
        <v>158</v>
      </c>
    </row>
    <row r="26" spans="1:5" x14ac:dyDescent="0.2">
      <c r="C26" s="9"/>
    </row>
    <row r="27" spans="1:5" x14ac:dyDescent="0.2">
      <c r="A27" s="8" t="s">
        <v>159</v>
      </c>
      <c r="C27" s="9"/>
    </row>
    <row r="28" spans="1:5" x14ac:dyDescent="0.2">
      <c r="B28" t="s">
        <v>160</v>
      </c>
      <c r="C28" s="9" t="s">
        <v>161</v>
      </c>
      <c r="D28" s="13">
        <f>D23*D3</f>
        <v>14848.277200439356</v>
      </c>
      <c r="E28" t="s">
        <v>162</v>
      </c>
    </row>
    <row r="29" spans="1:5" x14ac:dyDescent="0.2">
      <c r="B29" t="s">
        <v>163</v>
      </c>
      <c r="C29" s="9" t="s">
        <v>164</v>
      </c>
      <c r="D29" s="13">
        <f>D18*D3^2</f>
        <v>1165164.1225959789</v>
      </c>
    </row>
    <row r="30" spans="1:5" x14ac:dyDescent="0.2">
      <c r="B30" t="s">
        <v>156</v>
      </c>
      <c r="C30" s="9"/>
      <c r="D30" s="13">
        <f>D20*SQRT(D29)</f>
        <v>2152.3787996888527</v>
      </c>
      <c r="E30" t="s">
        <v>162</v>
      </c>
    </row>
    <row r="31" spans="1:5" x14ac:dyDescent="0.2">
      <c r="B31" t="s">
        <v>157</v>
      </c>
      <c r="C31" s="9"/>
      <c r="D31" s="13">
        <f>(D30/D28)*100</f>
        <v>14.495815040583729</v>
      </c>
      <c r="E31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3" workbookViewId="0">
      <selection activeCell="L16" sqref="L16"/>
    </sheetView>
  </sheetViews>
  <sheetFormatPr defaultRowHeight="12.75" x14ac:dyDescent="0.2"/>
  <cols>
    <col min="2" max="2" width="11.5703125" customWidth="1"/>
    <col min="6" max="6" width="12.5703125" customWidth="1"/>
    <col min="10" max="10" width="13.42578125" customWidth="1"/>
    <col min="11" max="11" width="1.42578125" customWidth="1"/>
    <col min="12" max="12" width="17.85546875" customWidth="1"/>
    <col min="13" max="13" width="20.5703125" customWidth="1"/>
    <col min="14" max="14" width="13.5703125" customWidth="1"/>
  </cols>
  <sheetData>
    <row r="1" spans="1:14" x14ac:dyDescent="0.2">
      <c r="A1" s="8" t="s">
        <v>2</v>
      </c>
      <c r="C1" s="9"/>
      <c r="D1" s="15" t="s">
        <v>172</v>
      </c>
      <c r="E1" s="16" t="s">
        <v>18</v>
      </c>
      <c r="F1" s="16" t="s">
        <v>173</v>
      </c>
    </row>
    <row r="2" spans="1:14" x14ac:dyDescent="0.2">
      <c r="B2" s="9" t="s">
        <v>166</v>
      </c>
      <c r="C2" s="9" t="s">
        <v>167</v>
      </c>
      <c r="D2">
        <v>273</v>
      </c>
      <c r="E2">
        <v>665</v>
      </c>
      <c r="F2">
        <f>E2+D2</f>
        <v>938</v>
      </c>
    </row>
    <row r="3" spans="1:14" x14ac:dyDescent="0.2">
      <c r="B3" s="9" t="s">
        <v>168</v>
      </c>
      <c r="C3" s="9" t="s">
        <v>169</v>
      </c>
      <c r="D3">
        <f>'Inventario Urbano'!C8</f>
        <v>90586.71</v>
      </c>
      <c r="E3">
        <v>385875.54</v>
      </c>
      <c r="F3">
        <f>E3+D3</f>
        <v>476462.25</v>
      </c>
      <c r="G3" t="s">
        <v>7</v>
      </c>
    </row>
    <row r="4" spans="1:14" x14ac:dyDescent="0.2">
      <c r="B4" s="9" t="s">
        <v>170</v>
      </c>
      <c r="C4" s="9" t="s">
        <v>171</v>
      </c>
      <c r="D4">
        <f>D3/D2</f>
        <v>331.81945054945055</v>
      </c>
      <c r="E4">
        <f>E3/E2</f>
        <v>580.26396992481205</v>
      </c>
      <c r="F4">
        <f>F3/F2</f>
        <v>507.95549040511725</v>
      </c>
      <c r="G4" t="s">
        <v>7</v>
      </c>
    </row>
    <row r="6" spans="1:14" x14ac:dyDescent="0.2">
      <c r="A6" s="8" t="s">
        <v>174</v>
      </c>
    </row>
    <row r="7" spans="1:14" ht="63.75" x14ac:dyDescent="0.2">
      <c r="A7" s="17"/>
      <c r="B7" s="17"/>
      <c r="C7" s="17" t="s">
        <v>166</v>
      </c>
      <c r="D7" s="17" t="s">
        <v>175</v>
      </c>
      <c r="E7" s="17" t="s">
        <v>140</v>
      </c>
      <c r="F7" s="17" t="s">
        <v>176</v>
      </c>
      <c r="G7" s="17" t="s">
        <v>149</v>
      </c>
      <c r="H7" s="17" t="s">
        <v>177</v>
      </c>
      <c r="I7" s="17" t="s">
        <v>178</v>
      </c>
      <c r="J7" s="17" t="s">
        <v>163</v>
      </c>
      <c r="K7" s="17"/>
      <c r="L7" s="17"/>
      <c r="M7" s="17"/>
      <c r="N7" s="17"/>
    </row>
    <row r="8" spans="1:14" x14ac:dyDescent="0.2">
      <c r="C8" s="16" t="s">
        <v>179</v>
      </c>
      <c r="D8" s="16" t="s">
        <v>180</v>
      </c>
      <c r="E8" s="16" t="s">
        <v>181</v>
      </c>
      <c r="F8" s="16" t="s">
        <v>182</v>
      </c>
      <c r="G8" s="16" t="s">
        <v>183</v>
      </c>
      <c r="H8" s="16" t="s">
        <v>184</v>
      </c>
      <c r="I8" s="16" t="s">
        <v>185</v>
      </c>
      <c r="J8" s="16" t="s">
        <v>186</v>
      </c>
      <c r="L8" s="16" t="s">
        <v>187</v>
      </c>
      <c r="M8" s="16" t="s">
        <v>188</v>
      </c>
    </row>
    <row r="9" spans="1:14" x14ac:dyDescent="0.2">
      <c r="B9" s="15" t="s">
        <v>172</v>
      </c>
      <c r="C9">
        <f>D2</f>
        <v>273</v>
      </c>
      <c r="D9">
        <f>D3</f>
        <v>90586.71</v>
      </c>
      <c r="E9">
        <v>29</v>
      </c>
      <c r="F9" s="11">
        <f>(C9*(C9-E9))/E9</f>
        <v>2296.9655172413795</v>
      </c>
      <c r="G9" s="11">
        <f>'Praça Canteiro'!D16</f>
        <v>339.99723553963349</v>
      </c>
      <c r="H9" s="11">
        <v>96.984359798236198</v>
      </c>
      <c r="I9" s="13">
        <f>'Praça Canteiro'!D28</f>
        <v>3488.2421355454053</v>
      </c>
      <c r="J9" s="13">
        <f>'Praça Canteiro'!D29</f>
        <v>780961.92599193333</v>
      </c>
      <c r="L9">
        <f>F9*G9</f>
        <v>780961.92599193344</v>
      </c>
      <c r="M9">
        <f>L9^2</f>
        <v>609901529849.03015</v>
      </c>
    </row>
    <row r="10" spans="1:14" x14ac:dyDescent="0.2">
      <c r="B10" s="15" t="s">
        <v>18</v>
      </c>
      <c r="C10">
        <f>E2</f>
        <v>665</v>
      </c>
      <c r="D10">
        <f>E3</f>
        <v>385875.54</v>
      </c>
      <c r="E10">
        <v>71</v>
      </c>
      <c r="F10" s="11">
        <f>(C10*(C10-E10))/E10</f>
        <v>5563.5211267605637</v>
      </c>
      <c r="G10" s="11">
        <f>'Quadra Prop. Dita'!D16</f>
        <v>209.42926180176326</v>
      </c>
      <c r="H10" s="11">
        <v>17.868986799102625</v>
      </c>
      <c r="I10" s="13">
        <f>'Quadra Prop. Dita'!D28</f>
        <v>14848.277200439356</v>
      </c>
      <c r="J10" s="13">
        <f>'Quadra Prop. Dita'!D29</f>
        <v>1165164.1225959789</v>
      </c>
      <c r="L10">
        <f>F10*G10</f>
        <v>1165164.1225959789</v>
      </c>
      <c r="M10">
        <f>L10^2</f>
        <v>1357607432584.8574</v>
      </c>
    </row>
    <row r="12" spans="1:14" x14ac:dyDescent="0.2">
      <c r="B12" s="15" t="s">
        <v>189</v>
      </c>
      <c r="C12" s="18">
        <f>C9+C10</f>
        <v>938</v>
      </c>
      <c r="G12" s="9" t="s">
        <v>190</v>
      </c>
      <c r="H12" s="9"/>
      <c r="I12" s="19">
        <f>I9+I10</f>
        <v>18336.519335984762</v>
      </c>
      <c r="J12" s="11">
        <f>J9+J10</f>
        <v>1946126.0485879122</v>
      </c>
      <c r="K12" s="11"/>
      <c r="L12" s="11">
        <f>L9+L10</f>
        <v>1946126.0485879122</v>
      </c>
      <c r="M12" s="11">
        <f>M9+M10</f>
        <v>1967508962433.8877</v>
      </c>
    </row>
    <row r="13" spans="1:14" x14ac:dyDescent="0.2">
      <c r="B13" s="15" t="s">
        <v>191</v>
      </c>
      <c r="G13" s="9" t="s">
        <v>192</v>
      </c>
      <c r="H13" s="9"/>
      <c r="I13" s="10">
        <f>I12/F3</f>
        <v>3.84847264100876E-2</v>
      </c>
      <c r="J13" s="10">
        <f>J12/F3^2</f>
        <v>8.5726278558700373E-6</v>
      </c>
    </row>
    <row r="14" spans="1:14" x14ac:dyDescent="0.2">
      <c r="G14" s="9"/>
      <c r="H14" s="9"/>
    </row>
    <row r="15" spans="1:14" x14ac:dyDescent="0.2">
      <c r="B15" s="9" t="s">
        <v>193</v>
      </c>
      <c r="G15" s="9" t="s">
        <v>194</v>
      </c>
      <c r="H15" s="9"/>
      <c r="I15" s="23">
        <f>ROUNDUP((((L12)^2)/M12/(E9+E10-1))*10000,0)</f>
        <v>195</v>
      </c>
    </row>
    <row r="16" spans="1:14" x14ac:dyDescent="0.2">
      <c r="B16" s="9" t="s">
        <v>153</v>
      </c>
      <c r="G16" s="9" t="s">
        <v>154</v>
      </c>
      <c r="H16" s="9"/>
      <c r="I16" s="11">
        <v>1.96</v>
      </c>
    </row>
    <row r="17" spans="1:10" x14ac:dyDescent="0.2">
      <c r="B17" s="9"/>
    </row>
    <row r="18" spans="1:10" x14ac:dyDescent="0.2">
      <c r="B18" s="9" t="s">
        <v>195</v>
      </c>
      <c r="G18" s="9" t="s">
        <v>196</v>
      </c>
      <c r="H18" s="9"/>
      <c r="I18" s="19">
        <f>SQRT(J12)*I16</f>
        <v>2734.2709866169671</v>
      </c>
      <c r="J18" t="s">
        <v>162</v>
      </c>
    </row>
    <row r="19" spans="1:10" x14ac:dyDescent="0.2">
      <c r="B19" s="9" t="s">
        <v>197</v>
      </c>
      <c r="G19" s="9" t="s">
        <v>198</v>
      </c>
      <c r="H19" s="9"/>
      <c r="I19" s="10">
        <f>I18/F3</f>
        <v>5.738693855844754E-3</v>
      </c>
      <c r="J19" t="s">
        <v>199</v>
      </c>
    </row>
    <row r="20" spans="1:10" x14ac:dyDescent="0.2">
      <c r="B20" s="9" t="s">
        <v>157</v>
      </c>
      <c r="G20" s="9" t="s">
        <v>200</v>
      </c>
      <c r="H20" s="9"/>
      <c r="I20" s="18">
        <f>I19/I13*100</f>
        <v>14.911614011995496</v>
      </c>
      <c r="J20" t="s">
        <v>158</v>
      </c>
    </row>
    <row r="22" spans="1:10" x14ac:dyDescent="0.2">
      <c r="A22" s="8" t="s">
        <v>201</v>
      </c>
      <c r="C22" s="9"/>
    </row>
    <row r="23" spans="1:10" x14ac:dyDescent="0.2">
      <c r="B23" s="9" t="s">
        <v>202</v>
      </c>
      <c r="C23" s="9" t="s">
        <v>203</v>
      </c>
      <c r="D23">
        <v>5</v>
      </c>
    </row>
    <row r="24" spans="1:10" x14ac:dyDescent="0.2">
      <c r="B24" s="9"/>
      <c r="C24" s="9"/>
      <c r="D24" s="21"/>
    </row>
    <row r="25" spans="1:10" x14ac:dyDescent="0.2">
      <c r="B25" s="16" t="s">
        <v>204</v>
      </c>
      <c r="C25" s="20" t="s">
        <v>205</v>
      </c>
      <c r="D25" t="s">
        <v>206</v>
      </c>
    </row>
    <row r="26" spans="1:10" x14ac:dyDescent="0.2">
      <c r="C26" s="15" t="s">
        <v>172</v>
      </c>
      <c r="D26" s="11">
        <v>0.33734939759036103</v>
      </c>
    </row>
    <row r="27" spans="1:10" x14ac:dyDescent="0.2">
      <c r="C27" s="16" t="s">
        <v>18</v>
      </c>
      <c r="D27" s="11">
        <v>0.66265060240963902</v>
      </c>
    </row>
    <row r="28" spans="1:10" x14ac:dyDescent="0.2">
      <c r="C28" t="s">
        <v>207</v>
      </c>
      <c r="D28">
        <v>1</v>
      </c>
    </row>
    <row r="29" spans="1:10" x14ac:dyDescent="0.2">
      <c r="E29" t="s">
        <v>206</v>
      </c>
    </row>
    <row r="30" spans="1:10" x14ac:dyDescent="0.2">
      <c r="C30" s="20" t="s">
        <v>208</v>
      </c>
      <c r="D30" s="20" t="s">
        <v>209</v>
      </c>
      <c r="E30" s="20" t="s">
        <v>210</v>
      </c>
    </row>
    <row r="31" spans="1:10" x14ac:dyDescent="0.2">
      <c r="C31" s="20">
        <v>1</v>
      </c>
      <c r="D31" s="22">
        <v>1.96</v>
      </c>
      <c r="E31">
        <f>ROUND((($C$9^2*$H$9^2/$D$26)+($C$10^2*$H$10^2/$D$27))/(($C$12^2*$D$23^2/I16)+(($C$9*$H$9^2)+($C$10*$H$10^2))),0)</f>
        <v>164</v>
      </c>
    </row>
    <row r="32" spans="1:10" x14ac:dyDescent="0.2">
      <c r="C32" s="20">
        <v>2</v>
      </c>
      <c r="D32" s="22">
        <v>1.96</v>
      </c>
      <c r="E32">
        <f>ROUND((($C$9^2*$H$9^2/$D$26)+($C$10^2*$H$10^2/$D$27))/(($C$12^2*$D$23^2/D31)+(($C$9*$H$9^2)+($C$10*$H$10^2))),0)</f>
        <v>164</v>
      </c>
    </row>
    <row r="33" spans="2:5" x14ac:dyDescent="0.2">
      <c r="C33" s="20">
        <v>3</v>
      </c>
      <c r="D33" s="22">
        <v>1.96</v>
      </c>
      <c r="E33">
        <f>ROUND((($C$9^2*$H$9^2/$D$26)+($C$10^2*$H$10^2/$D$27))/(($C$12^2*$D$23^2/D32)+(($C$9*$H$9^2)+($C$10*$H$10^2))),0)</f>
        <v>164</v>
      </c>
    </row>
    <row r="34" spans="2:5" x14ac:dyDescent="0.2">
      <c r="B34" s="20"/>
      <c r="C34" s="20">
        <v>4</v>
      </c>
      <c r="D34" s="22">
        <v>1.96</v>
      </c>
      <c r="E34">
        <f>ROUND((($C$9^2*$H$9^2/$D$26)+($C$10^2*$H$10^2/$D$27))/(($C$12^2*$D$23^2/D33)+(($C$9*$H$9^2)+($C$10*$H$10^2))),0)</f>
        <v>164</v>
      </c>
    </row>
    <row r="35" spans="2:5" x14ac:dyDescent="0.2">
      <c r="B35" s="20"/>
    </row>
    <row r="36" spans="2:5" x14ac:dyDescent="0.2">
      <c r="B36" s="20"/>
    </row>
    <row r="37" spans="2:5" x14ac:dyDescent="0.2">
      <c r="B37" s="20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7"/>
  <sheetViews>
    <sheetView zoomScale="82" zoomScaleNormal="82" workbookViewId="0">
      <selection activeCell="J5" sqref="J5:L11"/>
    </sheetView>
  </sheetViews>
  <sheetFormatPr defaultColWidth="11.5703125" defaultRowHeight="12.75" x14ac:dyDescent="0.2"/>
  <cols>
    <col min="2" max="2" width="16.28515625" customWidth="1"/>
    <col min="14" max="14" width="11.5703125" customWidth="1"/>
    <col min="15" max="15" width="36.42578125" customWidth="1"/>
  </cols>
  <sheetData>
    <row r="1" spans="1:15" ht="19.5" x14ac:dyDescent="0.35">
      <c r="A1" s="1" t="s">
        <v>19</v>
      </c>
      <c r="I1" s="6" t="s">
        <v>20</v>
      </c>
    </row>
    <row r="2" spans="1:15" ht="24.4" customHeight="1" x14ac:dyDescent="0.2">
      <c r="A2" s="31" t="s">
        <v>21</v>
      </c>
      <c r="B2" s="31"/>
      <c r="C2" s="31"/>
      <c r="D2" s="31"/>
      <c r="E2" s="31"/>
      <c r="F2" s="31"/>
      <c r="G2" s="31"/>
      <c r="I2" s="7" t="s">
        <v>22</v>
      </c>
      <c r="J2" s="7" t="s">
        <v>23</v>
      </c>
      <c r="K2" t="s">
        <v>235</v>
      </c>
      <c r="L2" s="7" t="s">
        <v>237</v>
      </c>
      <c r="M2" s="7" t="s">
        <v>236</v>
      </c>
      <c r="N2" s="7" t="s">
        <v>238</v>
      </c>
      <c r="O2" s="28" t="s">
        <v>250</v>
      </c>
    </row>
    <row r="3" spans="1:15" ht="12.75" customHeight="1" x14ac:dyDescent="0.2">
      <c r="A3" s="31" t="s">
        <v>24</v>
      </c>
      <c r="B3" s="31"/>
      <c r="C3" s="31"/>
      <c r="D3" s="31"/>
      <c r="E3" s="31"/>
      <c r="F3" s="31"/>
      <c r="G3" s="31"/>
      <c r="I3" s="7" t="s">
        <v>25</v>
      </c>
      <c r="J3" s="7">
        <v>1</v>
      </c>
      <c r="K3" s="7">
        <v>25</v>
      </c>
      <c r="L3">
        <v>15.5</v>
      </c>
      <c r="M3">
        <v>25.2</v>
      </c>
      <c r="N3">
        <v>211.50632795529359</v>
      </c>
      <c r="O3" s="7">
        <f>(K3-'Amostragem Dupla'!$C$13)*(N3-'Amostragem Dupla'!$C$14)</f>
        <v>5.104951129480737</v>
      </c>
    </row>
    <row r="4" spans="1:15" ht="12.75" customHeight="1" x14ac:dyDescent="0.2">
      <c r="A4" s="31" t="s">
        <v>26</v>
      </c>
      <c r="B4" s="31"/>
      <c r="C4" s="31"/>
      <c r="D4" s="31"/>
      <c r="E4" s="31"/>
      <c r="F4" s="31"/>
      <c r="G4" s="31"/>
      <c r="I4" s="7" t="s">
        <v>25</v>
      </c>
      <c r="J4" s="7">
        <v>10</v>
      </c>
      <c r="K4" s="7">
        <v>25</v>
      </c>
      <c r="L4">
        <v>17.399999999999999</v>
      </c>
      <c r="M4">
        <v>23.8</v>
      </c>
      <c r="N4">
        <v>246.49905071819904</v>
      </c>
      <c r="O4" s="7">
        <f>(K4-'Amostragem Dupla'!$C$13)*(N4-'Amostragem Dupla'!$C$14)</f>
        <v>1.6056788531901418</v>
      </c>
    </row>
    <row r="5" spans="1:15" ht="12.75" customHeight="1" x14ac:dyDescent="0.2">
      <c r="A5" s="31" t="s">
        <v>28</v>
      </c>
      <c r="B5" s="31"/>
      <c r="C5" s="31"/>
      <c r="D5" s="31"/>
      <c r="E5" s="31"/>
      <c r="F5" s="31"/>
      <c r="G5" s="31"/>
      <c r="I5" s="7" t="s">
        <v>38</v>
      </c>
      <c r="J5" s="7">
        <v>1</v>
      </c>
      <c r="K5" s="7">
        <v>21</v>
      </c>
      <c r="L5">
        <v>16.2</v>
      </c>
      <c r="M5">
        <v>25.4</v>
      </c>
      <c r="N5">
        <v>231.49603062615461</v>
      </c>
      <c r="O5" s="7">
        <f>(K5-'Amostragem Dupla'!$C$13)*(N5-'Amostragem Dupla'!$C$14)</f>
        <v>127.34521535817711</v>
      </c>
    </row>
    <row r="6" spans="1:15" x14ac:dyDescent="0.2">
      <c r="I6" s="7" t="s">
        <v>38</v>
      </c>
      <c r="J6" s="7">
        <v>11</v>
      </c>
      <c r="K6" s="7">
        <v>21</v>
      </c>
      <c r="L6">
        <v>16.5</v>
      </c>
      <c r="M6">
        <v>25.7</v>
      </c>
      <c r="N6">
        <v>242.53048798784599</v>
      </c>
      <c r="O6" s="7">
        <f>(K6-'Amostragem Dupla'!$C$13)*(N6-'Amostragem Dupla'!$C$14)</f>
        <v>82.103940175242442</v>
      </c>
    </row>
    <row r="7" spans="1:15" ht="12.95" customHeight="1" x14ac:dyDescent="0.2">
      <c r="A7" s="32" t="s">
        <v>29</v>
      </c>
      <c r="B7" s="32"/>
      <c r="C7" s="32"/>
      <c r="D7" s="32"/>
      <c r="E7" s="32"/>
      <c r="F7" s="32"/>
      <c r="G7" s="32"/>
      <c r="I7" s="7" t="s">
        <v>50</v>
      </c>
      <c r="J7" s="7">
        <v>1</v>
      </c>
      <c r="K7" s="7">
        <v>25</v>
      </c>
      <c r="L7">
        <v>20.5</v>
      </c>
      <c r="M7">
        <v>28.4</v>
      </c>
      <c r="N7">
        <v>403.52521575565805</v>
      </c>
      <c r="O7" s="7">
        <f>(K7-'Amostragem Dupla'!$C$13)*(N7-'Amostragem Dupla'!$C$14)</f>
        <v>-14.096937650555983</v>
      </c>
    </row>
    <row r="8" spans="1:15" ht="12.75" customHeight="1" x14ac:dyDescent="0.2">
      <c r="A8" s="31" t="s">
        <v>30</v>
      </c>
      <c r="B8" s="31"/>
      <c r="C8" s="31"/>
      <c r="D8" s="31"/>
      <c r="E8" s="31"/>
      <c r="F8" s="31"/>
      <c r="G8" s="31"/>
      <c r="I8" s="7" t="s">
        <v>50</v>
      </c>
      <c r="J8" s="7">
        <v>11</v>
      </c>
      <c r="K8" s="7">
        <v>25</v>
      </c>
      <c r="L8">
        <v>19.3</v>
      </c>
      <c r="M8">
        <v>30.2</v>
      </c>
      <c r="N8">
        <v>385.37653941668873</v>
      </c>
      <c r="O8" s="7">
        <f>(K8-'Amostragem Dupla'!$C$13)*(N8-'Amostragem Dupla'!$C$14)</f>
        <v>-12.282070016659024</v>
      </c>
    </row>
    <row r="9" spans="1:15" ht="13.5" customHeight="1" x14ac:dyDescent="0.2">
      <c r="A9" s="30" t="s">
        <v>31</v>
      </c>
      <c r="B9" s="30"/>
      <c r="C9" s="30"/>
      <c r="D9" s="30"/>
      <c r="E9" s="30"/>
      <c r="F9" s="30"/>
      <c r="G9" s="30"/>
      <c r="I9" s="7" t="s">
        <v>65</v>
      </c>
      <c r="J9" s="7">
        <v>1</v>
      </c>
      <c r="K9" s="7">
        <v>34</v>
      </c>
      <c r="L9">
        <v>18.3</v>
      </c>
      <c r="M9">
        <v>28.8</v>
      </c>
      <c r="N9">
        <v>331.90361387805063</v>
      </c>
      <c r="O9" s="7">
        <f>(K9-'Amostragem Dupla'!$C$13)*(N9-'Amostragem Dupla'!$C$14)</f>
        <v>617.19519418875848</v>
      </c>
    </row>
    <row r="10" spans="1:15" ht="12.75" customHeight="1" x14ac:dyDescent="0.2">
      <c r="A10" s="31" t="s">
        <v>32</v>
      </c>
      <c r="B10" s="31"/>
      <c r="C10" s="31"/>
      <c r="D10" s="31"/>
      <c r="E10" s="31"/>
      <c r="F10" s="31"/>
      <c r="G10" s="31"/>
      <c r="I10" s="7" t="s">
        <v>65</v>
      </c>
      <c r="J10" s="7">
        <v>11</v>
      </c>
      <c r="K10" s="7">
        <v>34</v>
      </c>
      <c r="L10">
        <v>9.6999999999999993</v>
      </c>
      <c r="M10">
        <v>18.100000000000001</v>
      </c>
      <c r="N10">
        <v>62.279375447828592</v>
      </c>
      <c r="O10" s="7">
        <f>(K10-'Amostragem Dupla'!$C$13)*(N10-'Amostragem Dupla'!$C$14)</f>
        <v>-1782.4605278402173</v>
      </c>
    </row>
    <row r="11" spans="1:15" x14ac:dyDescent="0.2">
      <c r="I11" s="7" t="s">
        <v>82</v>
      </c>
      <c r="J11" s="7">
        <v>1</v>
      </c>
      <c r="K11" s="7">
        <v>28</v>
      </c>
      <c r="L11">
        <v>19.5</v>
      </c>
      <c r="M11">
        <v>25.8</v>
      </c>
      <c r="N11">
        <v>331.9000900509094</v>
      </c>
      <c r="O11" s="7">
        <f>(K11-'Amostragem Dupla'!$C$13)*(N11-'Amostragem Dupla'!$C$14)</f>
        <v>201.09832732234648</v>
      </c>
    </row>
    <row r="12" spans="1:15" ht="15" x14ac:dyDescent="0.2">
      <c r="A12" s="6" t="s">
        <v>33</v>
      </c>
      <c r="I12" s="7" t="s">
        <v>82</v>
      </c>
      <c r="J12" s="7">
        <v>11</v>
      </c>
      <c r="K12" s="7">
        <v>28</v>
      </c>
      <c r="L12">
        <v>19</v>
      </c>
      <c r="M12">
        <v>25.2</v>
      </c>
      <c r="N12">
        <v>308.43890397471415</v>
      </c>
      <c r="O12" s="7">
        <f>(K12-'Amostragem Dupla'!$C$13)*(N12-'Amostragem Dupla'!$C$14)</f>
        <v>133.0608877013803</v>
      </c>
    </row>
    <row r="13" spans="1:15" x14ac:dyDescent="0.2">
      <c r="A13" s="7" t="s">
        <v>22</v>
      </c>
      <c r="B13" s="7" t="s">
        <v>34</v>
      </c>
      <c r="I13" s="7" t="s">
        <v>91</v>
      </c>
      <c r="J13" s="7">
        <v>1</v>
      </c>
      <c r="K13" s="20">
        <v>22</v>
      </c>
      <c r="L13">
        <v>16.5</v>
      </c>
      <c r="M13">
        <v>26.7</v>
      </c>
      <c r="N13">
        <v>252.64164956249519</v>
      </c>
      <c r="O13" s="7">
        <f>(K13-'Amostragem Dupla'!$C$13)*(N13-'Amostragem Dupla'!$C$14)</f>
        <v>30.733988031575656</v>
      </c>
    </row>
    <row r="14" spans="1:15" x14ac:dyDescent="0.2">
      <c r="A14" s="7" t="s">
        <v>35</v>
      </c>
      <c r="B14" s="7">
        <v>24</v>
      </c>
      <c r="I14" s="7" t="s">
        <v>91</v>
      </c>
      <c r="J14" s="7">
        <v>11</v>
      </c>
      <c r="K14" s="20">
        <v>22</v>
      </c>
      <c r="L14">
        <v>14.5</v>
      </c>
      <c r="M14">
        <v>25.6</v>
      </c>
      <c r="N14">
        <v>190.09549334599291</v>
      </c>
      <c r="O14" s="7">
        <f>(K14-'Amostragem Dupla'!$C$13)*(N14-'Amostragem Dupla'!$C$14)</f>
        <v>224.62707230273281</v>
      </c>
    </row>
    <row r="15" spans="1:15" x14ac:dyDescent="0.2">
      <c r="A15" s="7" t="s">
        <v>36</v>
      </c>
      <c r="B15" s="7">
        <v>24</v>
      </c>
      <c r="I15" s="7" t="s">
        <v>93</v>
      </c>
      <c r="J15" s="7">
        <v>1</v>
      </c>
      <c r="K15" s="20">
        <v>24</v>
      </c>
      <c r="L15">
        <v>15.5</v>
      </c>
      <c r="M15">
        <v>27.1</v>
      </c>
      <c r="N15">
        <v>228.61352912948797</v>
      </c>
      <c r="O15" s="7">
        <f>(K15-'Amostragem Dupla'!$C$13)*(N15-'Amostragem Dupla'!$C$14)</f>
        <v>37.336541132673538</v>
      </c>
    </row>
    <row r="16" spans="1:15" x14ac:dyDescent="0.2">
      <c r="A16" s="7" t="s">
        <v>37</v>
      </c>
      <c r="B16" s="7">
        <v>24</v>
      </c>
      <c r="I16" s="7" t="s">
        <v>93</v>
      </c>
      <c r="J16" s="7">
        <v>11</v>
      </c>
      <c r="K16" s="20">
        <v>24</v>
      </c>
      <c r="L16">
        <v>17.5</v>
      </c>
      <c r="M16">
        <v>27.8</v>
      </c>
      <c r="N16">
        <v>294.18300906452453</v>
      </c>
      <c r="O16" s="7">
        <f>(K16-'Amostragem Dupla'!$C$13)*(N16-'Amostragem Dupla'!$C$14)</f>
        <v>-34.789886795866764</v>
      </c>
    </row>
    <row r="17" spans="1:15" x14ac:dyDescent="0.2">
      <c r="A17" s="7" t="s">
        <v>39</v>
      </c>
      <c r="B17" s="7">
        <v>33</v>
      </c>
      <c r="I17" s="7" t="s">
        <v>96</v>
      </c>
      <c r="J17" s="7">
        <v>1</v>
      </c>
      <c r="K17" s="20">
        <v>24</v>
      </c>
      <c r="L17">
        <v>18</v>
      </c>
      <c r="M17">
        <v>29.1</v>
      </c>
      <c r="N17">
        <v>325.48096892452736</v>
      </c>
      <c r="O17" s="7">
        <f>(K17-'Amostragem Dupla'!$C$13)*(N17-'Amostragem Dupla'!$C$14)</f>
        <v>-69.217642641869929</v>
      </c>
    </row>
    <row r="18" spans="1:15" x14ac:dyDescent="0.2">
      <c r="A18" s="7" t="s">
        <v>25</v>
      </c>
      <c r="B18" s="7">
        <v>25</v>
      </c>
      <c r="I18" s="7" t="s">
        <v>96</v>
      </c>
      <c r="J18" s="7">
        <v>11</v>
      </c>
      <c r="K18" s="20">
        <v>24</v>
      </c>
      <c r="L18">
        <v>11.4</v>
      </c>
      <c r="M18">
        <v>24.7</v>
      </c>
      <c r="N18">
        <v>117.15763049435367</v>
      </c>
      <c r="O18" s="7">
        <f>(K18-'Amostragem Dupla'!$C$13)*(N18-'Amostragem Dupla'!$C$14)</f>
        <v>159.93802963132143</v>
      </c>
    </row>
    <row r="19" spans="1:15" x14ac:dyDescent="0.2">
      <c r="A19" s="7" t="s">
        <v>40</v>
      </c>
      <c r="B19" s="7">
        <v>24</v>
      </c>
      <c r="I19" s="7" t="s">
        <v>114</v>
      </c>
      <c r="J19" s="7">
        <v>1</v>
      </c>
      <c r="K19" s="20">
        <v>24</v>
      </c>
      <c r="L19">
        <v>20.6</v>
      </c>
      <c r="M19">
        <v>29.4</v>
      </c>
      <c r="N19">
        <v>422.53992694619336</v>
      </c>
      <c r="O19" s="7">
        <f>(K19-'Amostragem Dupla'!$C$13)*(N19-'Amostragem Dupla'!$C$14)</f>
        <v>-175.98249646570267</v>
      </c>
    </row>
    <row r="20" spans="1:15" x14ac:dyDescent="0.2">
      <c r="A20" s="7" t="s">
        <v>41</v>
      </c>
      <c r="B20" s="7">
        <v>26</v>
      </c>
      <c r="I20" s="7" t="s">
        <v>114</v>
      </c>
      <c r="J20" s="7">
        <v>11</v>
      </c>
      <c r="K20" s="20">
        <v>24</v>
      </c>
      <c r="L20">
        <v>17.899999999999999</v>
      </c>
      <c r="M20">
        <v>29.4</v>
      </c>
      <c r="N20">
        <v>325.69302656200114</v>
      </c>
      <c r="O20" s="7">
        <f>(K20-'Amostragem Dupla'!$C$13)*(N20-'Amostragem Dupla'!$C$14)</f>
        <v>-69.450906043091081</v>
      </c>
    </row>
    <row r="21" spans="1:15" x14ac:dyDescent="0.2">
      <c r="A21" s="7" t="s">
        <v>42</v>
      </c>
      <c r="B21" s="7">
        <v>21</v>
      </c>
      <c r="I21" s="7" t="s">
        <v>132</v>
      </c>
      <c r="J21" s="7">
        <v>1</v>
      </c>
      <c r="K21" s="20">
        <v>24</v>
      </c>
      <c r="L21">
        <v>13.5</v>
      </c>
      <c r="M21">
        <v>16.7</v>
      </c>
      <c r="N21">
        <v>105.42782503358741</v>
      </c>
      <c r="O21" s="7">
        <f>(K21-'Amostragem Dupla'!$C$13)*(N21-'Amostragem Dupla'!$C$14)</f>
        <v>172.84081563816434</v>
      </c>
    </row>
    <row r="22" spans="1:15" x14ac:dyDescent="0.2">
      <c r="A22" s="7" t="s">
        <v>43</v>
      </c>
      <c r="B22" s="7">
        <v>21</v>
      </c>
      <c r="I22" s="7" t="s">
        <v>132</v>
      </c>
      <c r="J22" s="7">
        <v>10</v>
      </c>
      <c r="K22" s="20">
        <v>24</v>
      </c>
      <c r="L22">
        <v>16.399999999999999</v>
      </c>
      <c r="M22">
        <v>25.1</v>
      </c>
      <c r="N22">
        <v>233.82809012749863</v>
      </c>
      <c r="O22" s="7">
        <f>(K22-'Amostragem Dupla'!$C$13)*(N22-'Amostragem Dupla'!$C$14)</f>
        <v>31.600524034861809</v>
      </c>
    </row>
    <row r="23" spans="1:15" x14ac:dyDescent="0.2">
      <c r="A23" s="7" t="s">
        <v>38</v>
      </c>
      <c r="B23" s="7">
        <v>21</v>
      </c>
    </row>
    <row r="24" spans="1:15" x14ac:dyDescent="0.2">
      <c r="A24" s="7" t="s">
        <v>44</v>
      </c>
      <c r="B24" s="7">
        <v>23</v>
      </c>
    </row>
    <row r="25" spans="1:15" x14ac:dyDescent="0.2">
      <c r="A25" s="7" t="s">
        <v>45</v>
      </c>
      <c r="B25" s="7">
        <v>23</v>
      </c>
    </row>
    <row r="26" spans="1:15" x14ac:dyDescent="0.2">
      <c r="A26" s="7" t="s">
        <v>46</v>
      </c>
      <c r="B26" s="7">
        <v>28</v>
      </c>
    </row>
    <row r="27" spans="1:15" x14ac:dyDescent="0.2">
      <c r="A27" s="7" t="s">
        <v>47</v>
      </c>
      <c r="B27" s="7">
        <v>20</v>
      </c>
    </row>
    <row r="28" spans="1:15" x14ac:dyDescent="0.2">
      <c r="A28" s="7" t="s">
        <v>48</v>
      </c>
      <c r="B28" s="7">
        <v>17</v>
      </c>
    </row>
    <row r="29" spans="1:15" x14ac:dyDescent="0.2">
      <c r="A29" s="7" t="s">
        <v>49</v>
      </c>
      <c r="B29" s="7">
        <v>18</v>
      </c>
    </row>
    <row r="30" spans="1:15" x14ac:dyDescent="0.2">
      <c r="A30" s="7" t="s">
        <v>51</v>
      </c>
      <c r="B30" s="7">
        <v>24</v>
      </c>
    </row>
    <row r="31" spans="1:15" x14ac:dyDescent="0.2">
      <c r="A31" s="7" t="s">
        <v>52</v>
      </c>
      <c r="B31" s="7">
        <v>23</v>
      </c>
    </row>
    <row r="32" spans="1:15" x14ac:dyDescent="0.2">
      <c r="A32" s="7" t="s">
        <v>53</v>
      </c>
      <c r="B32" s="7">
        <v>21</v>
      </c>
    </row>
    <row r="33" spans="1:12" x14ac:dyDescent="0.2">
      <c r="A33" s="7" t="s">
        <v>54</v>
      </c>
      <c r="B33" s="7">
        <v>22</v>
      </c>
    </row>
    <row r="34" spans="1:12" x14ac:dyDescent="0.2">
      <c r="A34" s="7" t="s">
        <v>55</v>
      </c>
      <c r="B34" s="7">
        <v>25</v>
      </c>
    </row>
    <row r="35" spans="1:12" x14ac:dyDescent="0.2">
      <c r="A35" s="7" t="s">
        <v>56</v>
      </c>
      <c r="B35" s="7">
        <v>27</v>
      </c>
    </row>
    <row r="36" spans="1:12" x14ac:dyDescent="0.2">
      <c r="A36" s="7" t="s">
        <v>57</v>
      </c>
      <c r="B36" s="7">
        <v>25</v>
      </c>
      <c r="I36" s="7" t="s">
        <v>25</v>
      </c>
      <c r="J36" s="7">
        <v>2</v>
      </c>
      <c r="K36" s="7">
        <v>153</v>
      </c>
      <c r="L36" s="7" t="s">
        <v>27</v>
      </c>
    </row>
    <row r="37" spans="1:12" x14ac:dyDescent="0.2">
      <c r="A37" s="7" t="s">
        <v>58</v>
      </c>
      <c r="B37" s="7">
        <v>20</v>
      </c>
      <c r="I37" s="7" t="s">
        <v>25</v>
      </c>
      <c r="J37" s="7">
        <v>3</v>
      </c>
      <c r="K37" s="7">
        <v>160</v>
      </c>
      <c r="L37" s="7" t="s">
        <v>27</v>
      </c>
    </row>
    <row r="38" spans="1:12" x14ac:dyDescent="0.2">
      <c r="A38" s="7" t="s">
        <v>59</v>
      </c>
      <c r="B38" s="7">
        <v>24</v>
      </c>
      <c r="I38" s="7" t="s">
        <v>25</v>
      </c>
      <c r="J38" s="7">
        <v>4</v>
      </c>
      <c r="K38" s="7">
        <v>120</v>
      </c>
      <c r="L38" s="7" t="s">
        <v>27</v>
      </c>
    </row>
    <row r="39" spans="1:12" x14ac:dyDescent="0.2">
      <c r="A39" s="7" t="s">
        <v>60</v>
      </c>
      <c r="B39" s="7">
        <v>23</v>
      </c>
      <c r="I39" s="7" t="s">
        <v>25</v>
      </c>
      <c r="J39" s="7">
        <v>5</v>
      </c>
      <c r="K39" s="7">
        <v>153</v>
      </c>
      <c r="L39" s="7" t="s">
        <v>27</v>
      </c>
    </row>
    <row r="40" spans="1:12" x14ac:dyDescent="0.2">
      <c r="A40" s="7" t="s">
        <v>61</v>
      </c>
      <c r="B40" s="7">
        <v>27</v>
      </c>
      <c r="I40" s="7" t="s">
        <v>25</v>
      </c>
      <c r="J40" s="7">
        <v>6</v>
      </c>
      <c r="K40" s="7">
        <v>163</v>
      </c>
      <c r="L40" s="7" t="s">
        <v>27</v>
      </c>
    </row>
    <row r="41" spans="1:12" x14ac:dyDescent="0.2">
      <c r="A41" s="7" t="s">
        <v>62</v>
      </c>
      <c r="B41" s="7">
        <v>24</v>
      </c>
      <c r="I41" s="7" t="s">
        <v>25</v>
      </c>
      <c r="J41" s="7">
        <v>7</v>
      </c>
      <c r="K41" s="7">
        <v>107</v>
      </c>
      <c r="L41" s="7" t="s">
        <v>27</v>
      </c>
    </row>
    <row r="42" spans="1:12" x14ac:dyDescent="0.2">
      <c r="A42" s="7" t="s">
        <v>63</v>
      </c>
      <c r="B42" s="7">
        <v>29</v>
      </c>
      <c r="I42" s="7" t="s">
        <v>25</v>
      </c>
      <c r="J42" s="7">
        <v>8</v>
      </c>
      <c r="K42" s="7">
        <v>110</v>
      </c>
      <c r="L42" s="7" t="s">
        <v>27</v>
      </c>
    </row>
    <row r="43" spans="1:12" x14ac:dyDescent="0.2">
      <c r="A43" s="7" t="s">
        <v>50</v>
      </c>
      <c r="B43" s="7">
        <v>25</v>
      </c>
      <c r="I43" s="7" t="s">
        <v>25</v>
      </c>
      <c r="J43" s="7">
        <v>9</v>
      </c>
      <c r="K43" s="7">
        <v>118</v>
      </c>
      <c r="L43" s="7" t="s">
        <v>27</v>
      </c>
    </row>
    <row r="44" spans="1:12" x14ac:dyDescent="0.2">
      <c r="A44" s="7" t="s">
        <v>64</v>
      </c>
      <c r="B44" s="7">
        <v>19</v>
      </c>
      <c r="I44" s="7" t="s">
        <v>25</v>
      </c>
      <c r="J44" s="7">
        <v>11</v>
      </c>
      <c r="K44" s="7">
        <v>88</v>
      </c>
      <c r="L44" s="7" t="s">
        <v>27</v>
      </c>
    </row>
    <row r="45" spans="1:12" x14ac:dyDescent="0.2">
      <c r="A45" s="7" t="s">
        <v>66</v>
      </c>
      <c r="B45" s="7">
        <v>20</v>
      </c>
      <c r="I45" s="7" t="s">
        <v>25</v>
      </c>
      <c r="J45" s="7">
        <v>12</v>
      </c>
      <c r="K45" s="7">
        <v>175</v>
      </c>
      <c r="L45" s="7" t="s">
        <v>27</v>
      </c>
    </row>
    <row r="46" spans="1:12" x14ac:dyDescent="0.2">
      <c r="A46" s="7" t="s">
        <v>67</v>
      </c>
      <c r="B46" s="7">
        <v>20</v>
      </c>
      <c r="I46" s="7" t="s">
        <v>25</v>
      </c>
      <c r="J46" s="7">
        <v>13</v>
      </c>
      <c r="K46" s="7">
        <v>161</v>
      </c>
      <c r="L46" s="7" t="s">
        <v>27</v>
      </c>
    </row>
    <row r="47" spans="1:12" x14ac:dyDescent="0.2">
      <c r="A47" s="7" t="s">
        <v>68</v>
      </c>
      <c r="B47" s="7">
        <v>26</v>
      </c>
      <c r="I47" s="7" t="s">
        <v>38</v>
      </c>
      <c r="J47" s="7">
        <v>2</v>
      </c>
      <c r="K47" s="7">
        <v>144</v>
      </c>
      <c r="L47" s="7" t="s">
        <v>27</v>
      </c>
    </row>
    <row r="48" spans="1:12" x14ac:dyDescent="0.2">
      <c r="A48" s="7" t="s">
        <v>65</v>
      </c>
      <c r="B48" s="7">
        <v>34</v>
      </c>
      <c r="I48" s="7" t="s">
        <v>38</v>
      </c>
      <c r="J48" s="7">
        <v>3</v>
      </c>
      <c r="K48" s="7">
        <v>176</v>
      </c>
      <c r="L48" s="7" t="s">
        <v>27</v>
      </c>
    </row>
    <row r="49" spans="1:12" x14ac:dyDescent="0.2">
      <c r="A49" s="7" t="s">
        <v>69</v>
      </c>
      <c r="B49" s="7">
        <v>37</v>
      </c>
      <c r="I49" s="7" t="s">
        <v>38</v>
      </c>
      <c r="J49" s="7">
        <v>4</v>
      </c>
      <c r="K49" s="7">
        <v>194</v>
      </c>
      <c r="L49" s="7" t="s">
        <v>27</v>
      </c>
    </row>
    <row r="50" spans="1:12" x14ac:dyDescent="0.2">
      <c r="A50" s="7" t="s">
        <v>70</v>
      </c>
      <c r="B50" s="7">
        <v>28</v>
      </c>
      <c r="I50" s="7" t="s">
        <v>38</v>
      </c>
      <c r="J50" s="7">
        <v>5</v>
      </c>
      <c r="K50" s="7">
        <v>183</v>
      </c>
      <c r="L50" s="7" t="s">
        <v>27</v>
      </c>
    </row>
    <row r="51" spans="1:12" x14ac:dyDescent="0.2">
      <c r="A51" s="7" t="s">
        <v>71</v>
      </c>
      <c r="B51" s="7">
        <v>28</v>
      </c>
      <c r="I51" s="7" t="s">
        <v>38</v>
      </c>
      <c r="J51" s="7">
        <v>6</v>
      </c>
      <c r="K51" s="7">
        <v>173</v>
      </c>
      <c r="L51" s="7" t="s">
        <v>27</v>
      </c>
    </row>
    <row r="52" spans="1:12" x14ac:dyDescent="0.2">
      <c r="A52" s="7" t="s">
        <v>72</v>
      </c>
      <c r="B52" s="7">
        <v>22</v>
      </c>
      <c r="I52" s="7" t="s">
        <v>38</v>
      </c>
      <c r="J52" s="7">
        <v>7</v>
      </c>
      <c r="K52" s="7">
        <v>144</v>
      </c>
      <c r="L52" s="7" t="s">
        <v>27</v>
      </c>
    </row>
    <row r="53" spans="1:12" x14ac:dyDescent="0.2">
      <c r="A53" s="7" t="s">
        <v>73</v>
      </c>
      <c r="B53" s="7">
        <v>36</v>
      </c>
      <c r="I53" s="7" t="s">
        <v>38</v>
      </c>
      <c r="J53" s="7">
        <v>8</v>
      </c>
      <c r="K53" s="7">
        <v>183</v>
      </c>
      <c r="L53" s="7" t="s">
        <v>27</v>
      </c>
    </row>
    <row r="54" spans="1:12" x14ac:dyDescent="0.2">
      <c r="A54" s="7" t="s">
        <v>74</v>
      </c>
      <c r="B54" s="7">
        <v>26</v>
      </c>
      <c r="I54" s="7" t="s">
        <v>38</v>
      </c>
      <c r="J54" s="7">
        <v>9</v>
      </c>
      <c r="K54" s="7">
        <v>176</v>
      </c>
      <c r="L54" s="7" t="s">
        <v>27</v>
      </c>
    </row>
    <row r="55" spans="1:12" x14ac:dyDescent="0.2">
      <c r="A55" s="7" t="s">
        <v>75</v>
      </c>
      <c r="B55" s="7">
        <v>22</v>
      </c>
      <c r="I55" s="7" t="s">
        <v>38</v>
      </c>
      <c r="J55" s="7">
        <v>10</v>
      </c>
      <c r="K55" s="7">
        <v>166</v>
      </c>
      <c r="L55" s="7" t="s">
        <v>27</v>
      </c>
    </row>
    <row r="56" spans="1:12" x14ac:dyDescent="0.2">
      <c r="A56" s="7" t="s">
        <v>76</v>
      </c>
      <c r="B56" s="7">
        <v>9</v>
      </c>
    </row>
    <row r="57" spans="1:12" x14ac:dyDescent="0.2">
      <c r="A57" s="7" t="s">
        <v>77</v>
      </c>
      <c r="B57" s="7">
        <v>19</v>
      </c>
      <c r="I57" s="7" t="s">
        <v>38</v>
      </c>
      <c r="J57" s="7">
        <v>12</v>
      </c>
      <c r="K57" s="7">
        <v>168</v>
      </c>
      <c r="L57" s="7" t="s">
        <v>27</v>
      </c>
    </row>
    <row r="58" spans="1:12" x14ac:dyDescent="0.2">
      <c r="A58" s="7" t="s">
        <v>78</v>
      </c>
      <c r="B58" s="7">
        <v>16</v>
      </c>
      <c r="I58" s="7" t="s">
        <v>38</v>
      </c>
      <c r="J58" s="7">
        <v>13</v>
      </c>
      <c r="K58" s="7">
        <v>161</v>
      </c>
      <c r="L58" s="7" t="s">
        <v>27</v>
      </c>
    </row>
    <row r="59" spans="1:12" x14ac:dyDescent="0.2">
      <c r="A59" s="7" t="s">
        <v>79</v>
      </c>
      <c r="B59" s="7">
        <v>20</v>
      </c>
    </row>
    <row r="60" spans="1:12" x14ac:dyDescent="0.2">
      <c r="A60" s="7" t="s">
        <v>80</v>
      </c>
      <c r="B60" s="7">
        <v>21</v>
      </c>
      <c r="I60" s="7" t="s">
        <v>50</v>
      </c>
      <c r="J60" s="7">
        <v>2</v>
      </c>
      <c r="K60" s="7">
        <v>145</v>
      </c>
      <c r="L60" s="7" t="s">
        <v>27</v>
      </c>
    </row>
    <row r="61" spans="1:12" x14ac:dyDescent="0.2">
      <c r="A61" s="7" t="s">
        <v>81</v>
      </c>
      <c r="B61" s="7">
        <v>23</v>
      </c>
      <c r="I61" s="7" t="s">
        <v>50</v>
      </c>
      <c r="J61" s="7">
        <v>3</v>
      </c>
      <c r="K61" s="7">
        <v>212</v>
      </c>
      <c r="L61" s="7" t="s">
        <v>27</v>
      </c>
    </row>
    <row r="62" spans="1:12" x14ac:dyDescent="0.2">
      <c r="A62" s="7" t="s">
        <v>82</v>
      </c>
      <c r="B62" s="7">
        <v>28</v>
      </c>
      <c r="I62" s="7" t="s">
        <v>50</v>
      </c>
      <c r="J62" s="7">
        <v>4</v>
      </c>
      <c r="K62" s="7">
        <v>141</v>
      </c>
      <c r="L62" s="7" t="s">
        <v>27</v>
      </c>
    </row>
    <row r="63" spans="1:12" x14ac:dyDescent="0.2">
      <c r="A63" s="7" t="s">
        <v>83</v>
      </c>
      <c r="B63" s="7">
        <v>20</v>
      </c>
      <c r="I63" s="7" t="s">
        <v>50</v>
      </c>
      <c r="J63" s="7">
        <v>5</v>
      </c>
      <c r="K63" s="7">
        <v>165</v>
      </c>
      <c r="L63" s="7" t="s">
        <v>27</v>
      </c>
    </row>
    <row r="64" spans="1:12" x14ac:dyDescent="0.2">
      <c r="A64" s="7" t="s">
        <v>84</v>
      </c>
      <c r="B64" s="7">
        <v>15</v>
      </c>
      <c r="I64" s="7" t="s">
        <v>50</v>
      </c>
      <c r="J64" s="7">
        <v>6</v>
      </c>
      <c r="K64" s="7">
        <v>175</v>
      </c>
      <c r="L64" s="7" t="s">
        <v>27</v>
      </c>
    </row>
    <row r="65" spans="1:12" x14ac:dyDescent="0.2">
      <c r="A65" s="7" t="s">
        <v>85</v>
      </c>
      <c r="B65" s="7">
        <v>25</v>
      </c>
      <c r="I65" s="7" t="s">
        <v>50</v>
      </c>
      <c r="J65" s="7">
        <v>7</v>
      </c>
      <c r="K65" s="7">
        <v>182</v>
      </c>
      <c r="L65" s="7" t="s">
        <v>27</v>
      </c>
    </row>
    <row r="66" spans="1:12" x14ac:dyDescent="0.2">
      <c r="A66" s="7" t="s">
        <v>86</v>
      </c>
      <c r="B66" s="7">
        <v>28</v>
      </c>
      <c r="I66" s="7" t="s">
        <v>50</v>
      </c>
      <c r="J66" s="7">
        <v>8</v>
      </c>
      <c r="K66" s="7">
        <v>162</v>
      </c>
      <c r="L66" s="7" t="s">
        <v>27</v>
      </c>
    </row>
    <row r="67" spans="1:12" x14ac:dyDescent="0.2">
      <c r="A67" s="7" t="s">
        <v>87</v>
      </c>
      <c r="B67" s="7">
        <v>17</v>
      </c>
      <c r="I67" s="7" t="s">
        <v>50</v>
      </c>
      <c r="J67" s="7">
        <v>9</v>
      </c>
      <c r="K67" s="7">
        <v>182</v>
      </c>
      <c r="L67" s="7" t="s">
        <v>27</v>
      </c>
    </row>
    <row r="68" spans="1:12" x14ac:dyDescent="0.2">
      <c r="A68" s="7" t="s">
        <v>88</v>
      </c>
      <c r="B68" s="7">
        <v>16</v>
      </c>
      <c r="I68" s="7" t="s">
        <v>50</v>
      </c>
      <c r="J68" s="7">
        <v>10</v>
      </c>
      <c r="K68" s="7">
        <v>162</v>
      </c>
      <c r="L68" s="7" t="s">
        <v>27</v>
      </c>
    </row>
    <row r="69" spans="1:12" x14ac:dyDescent="0.2">
      <c r="A69" s="7" t="s">
        <v>89</v>
      </c>
      <c r="B69" s="7">
        <v>27</v>
      </c>
    </row>
    <row r="70" spans="1:12" x14ac:dyDescent="0.2">
      <c r="A70" s="7" t="s">
        <v>90</v>
      </c>
      <c r="B70" s="7">
        <v>19</v>
      </c>
      <c r="I70" s="7" t="s">
        <v>50</v>
      </c>
      <c r="J70" s="7">
        <v>12</v>
      </c>
      <c r="K70" s="7">
        <v>113</v>
      </c>
      <c r="L70" s="7" t="s">
        <v>27</v>
      </c>
    </row>
    <row r="71" spans="1:12" x14ac:dyDescent="0.2">
      <c r="A71" s="7" t="s">
        <v>91</v>
      </c>
      <c r="B71" s="7">
        <v>22</v>
      </c>
      <c r="I71" s="7" t="s">
        <v>50</v>
      </c>
      <c r="J71" s="7">
        <v>13</v>
      </c>
      <c r="K71" s="7">
        <v>135</v>
      </c>
      <c r="L71" s="7" t="s">
        <v>27</v>
      </c>
    </row>
    <row r="72" spans="1:12" x14ac:dyDescent="0.2">
      <c r="A72" s="7" t="s">
        <v>92</v>
      </c>
      <c r="B72" s="7">
        <v>19</v>
      </c>
      <c r="I72" s="7" t="s">
        <v>50</v>
      </c>
      <c r="J72" s="7">
        <v>14</v>
      </c>
      <c r="K72" s="7">
        <v>176</v>
      </c>
      <c r="L72" s="7" t="s">
        <v>27</v>
      </c>
    </row>
    <row r="73" spans="1:12" x14ac:dyDescent="0.2">
      <c r="A73" s="7" t="s">
        <v>93</v>
      </c>
      <c r="B73" s="7">
        <v>24</v>
      </c>
      <c r="I73" s="7" t="s">
        <v>50</v>
      </c>
      <c r="J73" s="7">
        <v>15</v>
      </c>
      <c r="K73" s="7">
        <v>110</v>
      </c>
      <c r="L73" s="7" t="s">
        <v>27</v>
      </c>
    </row>
    <row r="74" spans="1:12" x14ac:dyDescent="0.2">
      <c r="A74" s="7" t="s">
        <v>94</v>
      </c>
      <c r="B74" s="7">
        <v>29</v>
      </c>
    </row>
    <row r="75" spans="1:12" x14ac:dyDescent="0.2">
      <c r="A75" s="7" t="s">
        <v>95</v>
      </c>
      <c r="B75" s="7">
        <v>21</v>
      </c>
      <c r="I75" s="7" t="s">
        <v>65</v>
      </c>
      <c r="J75" s="7">
        <v>2</v>
      </c>
      <c r="K75" s="7">
        <v>143</v>
      </c>
      <c r="L75" s="7" t="s">
        <v>27</v>
      </c>
    </row>
    <row r="76" spans="1:12" x14ac:dyDescent="0.2">
      <c r="A76" s="7" t="s">
        <v>96</v>
      </c>
      <c r="B76" s="7">
        <v>24</v>
      </c>
      <c r="I76" s="7" t="s">
        <v>65</v>
      </c>
      <c r="J76" s="7">
        <v>3</v>
      </c>
      <c r="K76" s="7">
        <v>99</v>
      </c>
      <c r="L76" s="7" t="s">
        <v>27</v>
      </c>
    </row>
    <row r="77" spans="1:12" x14ac:dyDescent="0.2">
      <c r="A77" s="7" t="s">
        <v>97</v>
      </c>
      <c r="B77" s="7">
        <v>27</v>
      </c>
      <c r="I77" s="7" t="s">
        <v>65</v>
      </c>
      <c r="J77" s="7">
        <v>4</v>
      </c>
      <c r="K77" s="7">
        <v>138</v>
      </c>
      <c r="L77" s="7" t="s">
        <v>27</v>
      </c>
    </row>
    <row r="78" spans="1:12" x14ac:dyDescent="0.2">
      <c r="A78" s="7" t="s">
        <v>98</v>
      </c>
      <c r="B78" s="7">
        <v>21</v>
      </c>
      <c r="I78" s="7" t="s">
        <v>65</v>
      </c>
      <c r="J78" s="7">
        <v>5</v>
      </c>
      <c r="K78" s="7">
        <v>167</v>
      </c>
      <c r="L78" s="7" t="s">
        <v>27</v>
      </c>
    </row>
    <row r="79" spans="1:12" x14ac:dyDescent="0.2">
      <c r="A79" s="7" t="s">
        <v>99</v>
      </c>
      <c r="B79" s="7">
        <v>22</v>
      </c>
      <c r="I79" s="7" t="s">
        <v>65</v>
      </c>
      <c r="J79" s="7">
        <v>6</v>
      </c>
      <c r="K79" s="7">
        <v>171</v>
      </c>
      <c r="L79" s="7" t="s">
        <v>27</v>
      </c>
    </row>
    <row r="80" spans="1:12" x14ac:dyDescent="0.2">
      <c r="A80" s="7" t="s">
        <v>100</v>
      </c>
      <c r="B80" s="7">
        <v>23</v>
      </c>
      <c r="I80" s="7" t="s">
        <v>65</v>
      </c>
      <c r="J80" s="7">
        <v>7</v>
      </c>
      <c r="K80" s="7">
        <v>186</v>
      </c>
      <c r="L80" s="7" t="s">
        <v>27</v>
      </c>
    </row>
    <row r="81" spans="1:12" x14ac:dyDescent="0.2">
      <c r="A81" s="7" t="s">
        <v>101</v>
      </c>
      <c r="B81" s="7">
        <v>22</v>
      </c>
      <c r="I81" s="7" t="s">
        <v>65</v>
      </c>
      <c r="J81" s="7">
        <v>8</v>
      </c>
      <c r="K81" s="7">
        <v>101</v>
      </c>
      <c r="L81" s="7" t="s">
        <v>27</v>
      </c>
    </row>
    <row r="82" spans="1:12" x14ac:dyDescent="0.2">
      <c r="A82" s="7" t="s">
        <v>102</v>
      </c>
      <c r="B82" s="7">
        <v>22</v>
      </c>
      <c r="I82" s="7" t="s">
        <v>65</v>
      </c>
      <c r="J82" s="7">
        <v>9</v>
      </c>
      <c r="K82" s="7">
        <v>148</v>
      </c>
      <c r="L82" s="7" t="s">
        <v>27</v>
      </c>
    </row>
    <row r="83" spans="1:12" x14ac:dyDescent="0.2">
      <c r="A83" s="7" t="s">
        <v>103</v>
      </c>
      <c r="B83" s="7">
        <v>11</v>
      </c>
      <c r="I83" s="7" t="s">
        <v>65</v>
      </c>
      <c r="J83" s="7">
        <v>10</v>
      </c>
      <c r="K83" s="7">
        <v>179</v>
      </c>
      <c r="L83" s="7" t="s">
        <v>27</v>
      </c>
    </row>
    <row r="84" spans="1:12" x14ac:dyDescent="0.2">
      <c r="A84" s="7" t="s">
        <v>104</v>
      </c>
      <c r="B84" s="7">
        <v>23</v>
      </c>
    </row>
    <row r="85" spans="1:12" x14ac:dyDescent="0.2">
      <c r="A85" s="7" t="s">
        <v>105</v>
      </c>
      <c r="B85" s="7">
        <v>24</v>
      </c>
      <c r="I85" s="7" t="s">
        <v>65</v>
      </c>
      <c r="J85" s="7">
        <v>12</v>
      </c>
      <c r="K85" s="7">
        <v>211</v>
      </c>
      <c r="L85" s="7" t="s">
        <v>27</v>
      </c>
    </row>
    <row r="86" spans="1:12" x14ac:dyDescent="0.2">
      <c r="A86" s="7" t="s">
        <v>106</v>
      </c>
      <c r="B86" s="7">
        <v>18</v>
      </c>
      <c r="I86" s="7" t="s">
        <v>65</v>
      </c>
      <c r="J86" s="7">
        <v>13</v>
      </c>
      <c r="K86" s="7">
        <v>205</v>
      </c>
      <c r="L86" s="7" t="s">
        <v>27</v>
      </c>
    </row>
    <row r="87" spans="1:12" x14ac:dyDescent="0.2">
      <c r="A87" s="7" t="s">
        <v>107</v>
      </c>
      <c r="B87" s="7">
        <v>22</v>
      </c>
      <c r="I87" s="7" t="s">
        <v>65</v>
      </c>
      <c r="J87" s="7">
        <v>14</v>
      </c>
      <c r="K87" s="7">
        <v>184</v>
      </c>
      <c r="L87" s="7" t="s">
        <v>27</v>
      </c>
    </row>
    <row r="88" spans="1:12" x14ac:dyDescent="0.2">
      <c r="A88" s="7" t="s">
        <v>108</v>
      </c>
      <c r="B88" s="7">
        <v>29</v>
      </c>
      <c r="I88" s="7" t="s">
        <v>65</v>
      </c>
      <c r="J88" s="7">
        <v>15</v>
      </c>
      <c r="K88" s="7">
        <v>143</v>
      </c>
      <c r="L88" s="7" t="s">
        <v>27</v>
      </c>
    </row>
    <row r="89" spans="1:12" x14ac:dyDescent="0.2">
      <c r="A89" s="7" t="s">
        <v>109</v>
      </c>
      <c r="B89" s="7">
        <v>30</v>
      </c>
      <c r="I89" s="7" t="s">
        <v>65</v>
      </c>
      <c r="J89" s="7">
        <v>16</v>
      </c>
      <c r="K89" s="7">
        <v>116</v>
      </c>
      <c r="L89" s="7" t="s">
        <v>27</v>
      </c>
    </row>
    <row r="90" spans="1:12" x14ac:dyDescent="0.2">
      <c r="A90" s="7" t="s">
        <v>110</v>
      </c>
      <c r="B90" s="7">
        <v>33</v>
      </c>
      <c r="I90" s="7" t="s">
        <v>65</v>
      </c>
      <c r="J90" s="7">
        <v>17</v>
      </c>
      <c r="K90" s="7">
        <v>122</v>
      </c>
      <c r="L90" s="7" t="s">
        <v>27</v>
      </c>
    </row>
    <row r="91" spans="1:12" x14ac:dyDescent="0.2">
      <c r="A91" s="7" t="s">
        <v>111</v>
      </c>
      <c r="B91" s="7">
        <v>29</v>
      </c>
      <c r="I91" s="7" t="s">
        <v>65</v>
      </c>
      <c r="J91" s="7">
        <v>18</v>
      </c>
      <c r="K91" s="7">
        <v>106</v>
      </c>
      <c r="L91" s="7" t="s">
        <v>27</v>
      </c>
    </row>
    <row r="92" spans="1:12" x14ac:dyDescent="0.2">
      <c r="A92" s="7" t="s">
        <v>112</v>
      </c>
      <c r="B92" s="7">
        <v>24</v>
      </c>
      <c r="I92" s="7" t="s">
        <v>65</v>
      </c>
      <c r="J92" s="7">
        <v>19</v>
      </c>
      <c r="K92" s="7">
        <v>173</v>
      </c>
      <c r="L92" s="7" t="s">
        <v>27</v>
      </c>
    </row>
    <row r="93" spans="1:12" x14ac:dyDescent="0.2">
      <c r="A93" s="7" t="s">
        <v>113</v>
      </c>
      <c r="B93" s="7">
        <v>29</v>
      </c>
      <c r="I93" s="7" t="s">
        <v>65</v>
      </c>
      <c r="J93" s="7">
        <v>20</v>
      </c>
      <c r="K93" s="7">
        <v>123</v>
      </c>
      <c r="L93" s="7" t="s">
        <v>27</v>
      </c>
    </row>
    <row r="94" spans="1:12" x14ac:dyDescent="0.2">
      <c r="A94" s="7" t="s">
        <v>114</v>
      </c>
      <c r="B94" s="7">
        <v>24</v>
      </c>
    </row>
    <row r="95" spans="1:12" x14ac:dyDescent="0.2">
      <c r="A95" s="7" t="s">
        <v>115</v>
      </c>
      <c r="B95" s="7">
        <v>22</v>
      </c>
      <c r="I95" s="7" t="s">
        <v>82</v>
      </c>
      <c r="J95" s="7">
        <v>2</v>
      </c>
      <c r="K95" s="7">
        <v>190</v>
      </c>
      <c r="L95" s="7" t="s">
        <v>27</v>
      </c>
    </row>
    <row r="96" spans="1:12" x14ac:dyDescent="0.2">
      <c r="A96" s="7" t="s">
        <v>116</v>
      </c>
      <c r="B96" s="7">
        <v>22</v>
      </c>
      <c r="I96" s="7" t="s">
        <v>82</v>
      </c>
      <c r="J96" s="7">
        <v>3</v>
      </c>
      <c r="K96" s="7">
        <v>145</v>
      </c>
      <c r="L96" s="7" t="s">
        <v>27</v>
      </c>
    </row>
    <row r="97" spans="1:12" x14ac:dyDescent="0.2">
      <c r="A97" s="7" t="s">
        <v>117</v>
      </c>
      <c r="B97" s="7">
        <v>16</v>
      </c>
      <c r="I97" s="7" t="s">
        <v>82</v>
      </c>
      <c r="J97" s="7">
        <v>4</v>
      </c>
      <c r="K97" s="7">
        <v>160</v>
      </c>
      <c r="L97" s="7" t="s">
        <v>27</v>
      </c>
    </row>
    <row r="98" spans="1:12" x14ac:dyDescent="0.2">
      <c r="A98" s="7" t="s">
        <v>118</v>
      </c>
      <c r="B98" s="7">
        <v>27</v>
      </c>
      <c r="I98" s="7" t="s">
        <v>82</v>
      </c>
      <c r="J98" s="7">
        <v>5</v>
      </c>
      <c r="K98" s="7">
        <v>160</v>
      </c>
      <c r="L98" s="7" t="s">
        <v>27</v>
      </c>
    </row>
    <row r="99" spans="1:12" x14ac:dyDescent="0.2">
      <c r="A99" s="7" t="s">
        <v>119</v>
      </c>
      <c r="B99" s="7">
        <v>20</v>
      </c>
      <c r="I99" s="7" t="s">
        <v>82</v>
      </c>
      <c r="J99" s="7">
        <v>6</v>
      </c>
      <c r="K99" s="7">
        <v>145</v>
      </c>
      <c r="L99" s="7" t="s">
        <v>27</v>
      </c>
    </row>
    <row r="100" spans="1:12" x14ac:dyDescent="0.2">
      <c r="A100" s="7" t="s">
        <v>120</v>
      </c>
      <c r="B100" s="7">
        <v>22</v>
      </c>
      <c r="I100" s="7" t="s">
        <v>82</v>
      </c>
      <c r="J100" s="7">
        <v>7</v>
      </c>
      <c r="K100" s="7">
        <v>163</v>
      </c>
      <c r="L100" s="7" t="s">
        <v>27</v>
      </c>
    </row>
    <row r="101" spans="1:12" x14ac:dyDescent="0.2">
      <c r="A101" s="7" t="s">
        <v>121</v>
      </c>
      <c r="B101" s="7">
        <v>18</v>
      </c>
      <c r="I101" s="7" t="s">
        <v>82</v>
      </c>
      <c r="J101" s="7">
        <v>8</v>
      </c>
      <c r="K101" s="7">
        <v>180</v>
      </c>
      <c r="L101" s="7" t="s">
        <v>27</v>
      </c>
    </row>
    <row r="102" spans="1:12" x14ac:dyDescent="0.2">
      <c r="A102" s="7" t="s">
        <v>122</v>
      </c>
      <c r="B102" s="7">
        <v>25</v>
      </c>
      <c r="I102" s="7" t="s">
        <v>82</v>
      </c>
      <c r="J102" s="7">
        <v>9</v>
      </c>
      <c r="K102" s="7">
        <v>173</v>
      </c>
      <c r="L102" s="7" t="s">
        <v>27</v>
      </c>
    </row>
    <row r="103" spans="1:12" x14ac:dyDescent="0.2">
      <c r="A103" s="7" t="s">
        <v>123</v>
      </c>
      <c r="B103" s="7">
        <v>19</v>
      </c>
      <c r="I103" s="7" t="s">
        <v>82</v>
      </c>
      <c r="J103" s="7">
        <v>10</v>
      </c>
      <c r="K103" s="7">
        <v>170</v>
      </c>
      <c r="L103" s="7" t="s">
        <v>27</v>
      </c>
    </row>
    <row r="104" spans="1:12" x14ac:dyDescent="0.2">
      <c r="A104" s="7" t="s">
        <v>124</v>
      </c>
      <c r="B104" s="7">
        <v>13</v>
      </c>
    </row>
    <row r="105" spans="1:12" x14ac:dyDescent="0.2">
      <c r="A105" s="7" t="s">
        <v>125</v>
      </c>
      <c r="B105" s="7">
        <v>17</v>
      </c>
      <c r="I105" s="7" t="s">
        <v>82</v>
      </c>
      <c r="J105" s="7">
        <v>12</v>
      </c>
      <c r="K105" s="7">
        <v>170</v>
      </c>
      <c r="L105" s="7" t="s">
        <v>27</v>
      </c>
    </row>
    <row r="106" spans="1:12" x14ac:dyDescent="0.2">
      <c r="A106" s="7" t="s">
        <v>126</v>
      </c>
      <c r="B106" s="7">
        <v>19</v>
      </c>
      <c r="I106" s="7" t="s">
        <v>82</v>
      </c>
      <c r="J106" s="7">
        <v>13</v>
      </c>
      <c r="K106" s="7">
        <v>160</v>
      </c>
      <c r="L106" s="7" t="s">
        <v>27</v>
      </c>
    </row>
    <row r="107" spans="1:12" x14ac:dyDescent="0.2">
      <c r="A107" s="7" t="s">
        <v>127</v>
      </c>
      <c r="B107" s="7">
        <v>21</v>
      </c>
      <c r="I107" s="7" t="s">
        <v>82</v>
      </c>
      <c r="J107" s="7">
        <v>14</v>
      </c>
      <c r="K107" s="7">
        <v>122</v>
      </c>
      <c r="L107" s="7" t="s">
        <v>27</v>
      </c>
    </row>
    <row r="108" spans="1:12" x14ac:dyDescent="0.2">
      <c r="A108" s="7" t="s">
        <v>128</v>
      </c>
      <c r="B108" s="7">
        <v>15</v>
      </c>
      <c r="I108" s="7" t="s">
        <v>82</v>
      </c>
      <c r="J108" s="7">
        <v>15</v>
      </c>
      <c r="K108" s="7">
        <v>190</v>
      </c>
      <c r="L108" s="7" t="s">
        <v>27</v>
      </c>
    </row>
    <row r="109" spans="1:12" x14ac:dyDescent="0.2">
      <c r="A109" s="7" t="s">
        <v>129</v>
      </c>
      <c r="B109" s="7">
        <v>23</v>
      </c>
      <c r="I109" s="7" t="s">
        <v>82</v>
      </c>
      <c r="J109" s="7">
        <v>16</v>
      </c>
      <c r="K109" s="7">
        <v>120</v>
      </c>
      <c r="L109" s="7" t="s">
        <v>27</v>
      </c>
    </row>
    <row r="110" spans="1:12" x14ac:dyDescent="0.2">
      <c r="A110" s="7" t="s">
        <v>130</v>
      </c>
      <c r="B110" s="7">
        <v>24</v>
      </c>
    </row>
    <row r="111" spans="1:12" x14ac:dyDescent="0.2">
      <c r="A111" s="7" t="s">
        <v>131</v>
      </c>
      <c r="B111" s="7">
        <v>22</v>
      </c>
      <c r="I111" s="7" t="s">
        <v>91</v>
      </c>
      <c r="J111" s="7">
        <v>2</v>
      </c>
      <c r="K111" s="7">
        <v>163</v>
      </c>
      <c r="L111" s="7" t="s">
        <v>27</v>
      </c>
    </row>
    <row r="112" spans="1:12" x14ac:dyDescent="0.2">
      <c r="A112" s="7" t="s">
        <v>132</v>
      </c>
      <c r="B112" s="7">
        <v>24</v>
      </c>
      <c r="I112" s="7" t="s">
        <v>91</v>
      </c>
      <c r="J112" s="7">
        <v>3</v>
      </c>
      <c r="K112" s="7">
        <v>176</v>
      </c>
      <c r="L112" s="7" t="s">
        <v>27</v>
      </c>
    </row>
    <row r="113" spans="1:12" x14ac:dyDescent="0.2">
      <c r="A113" s="7" t="s">
        <v>133</v>
      </c>
      <c r="B113" s="7">
        <v>19</v>
      </c>
      <c r="I113" s="7" t="s">
        <v>91</v>
      </c>
      <c r="J113" s="7">
        <v>4</v>
      </c>
      <c r="K113" s="7">
        <v>125</v>
      </c>
      <c r="L113" s="7" t="s">
        <v>27</v>
      </c>
    </row>
    <row r="114" spans="1:12" x14ac:dyDescent="0.2">
      <c r="A114" s="7" t="s">
        <v>134</v>
      </c>
      <c r="B114" s="7">
        <v>18</v>
      </c>
      <c r="I114" s="7" t="s">
        <v>91</v>
      </c>
      <c r="J114" s="7">
        <v>5</v>
      </c>
      <c r="K114" s="7">
        <v>165</v>
      </c>
      <c r="L114" s="7" t="s">
        <v>27</v>
      </c>
    </row>
    <row r="115" spans="1:12" x14ac:dyDescent="0.2">
      <c r="A115" s="7" t="s">
        <v>135</v>
      </c>
      <c r="B115" s="7">
        <v>20</v>
      </c>
      <c r="I115" s="7" t="s">
        <v>91</v>
      </c>
      <c r="J115" s="7">
        <v>6</v>
      </c>
      <c r="K115" s="7">
        <v>170</v>
      </c>
      <c r="L115" s="7" t="s">
        <v>27</v>
      </c>
    </row>
    <row r="116" spans="1:12" x14ac:dyDescent="0.2">
      <c r="A116" s="7" t="s">
        <v>136</v>
      </c>
      <c r="B116" s="7">
        <v>18</v>
      </c>
      <c r="I116" s="7" t="s">
        <v>91</v>
      </c>
      <c r="J116" s="7">
        <v>7</v>
      </c>
      <c r="K116" s="7">
        <v>165</v>
      </c>
      <c r="L116" s="7" t="s">
        <v>27</v>
      </c>
    </row>
    <row r="117" spans="1:12" x14ac:dyDescent="0.2">
      <c r="A117" s="7" t="s">
        <v>137</v>
      </c>
      <c r="B117" s="7">
        <v>22</v>
      </c>
      <c r="I117" s="7" t="s">
        <v>91</v>
      </c>
      <c r="J117" s="7">
        <v>8</v>
      </c>
      <c r="K117" s="7">
        <v>110</v>
      </c>
      <c r="L117" s="7" t="s">
        <v>27</v>
      </c>
    </row>
    <row r="118" spans="1:12" x14ac:dyDescent="0.2">
      <c r="A118" s="7" t="s">
        <v>138</v>
      </c>
      <c r="B118" s="7">
        <v>16</v>
      </c>
      <c r="I118" s="7" t="s">
        <v>91</v>
      </c>
      <c r="J118" s="7">
        <v>9</v>
      </c>
      <c r="K118" s="7">
        <v>155</v>
      </c>
      <c r="L118" s="7" t="s">
        <v>27</v>
      </c>
    </row>
    <row r="119" spans="1:12" x14ac:dyDescent="0.2">
      <c r="I119" s="7" t="s">
        <v>91</v>
      </c>
      <c r="J119" s="7">
        <v>10</v>
      </c>
      <c r="K119" s="7">
        <v>145</v>
      </c>
      <c r="L119" s="7" t="s">
        <v>27</v>
      </c>
    </row>
    <row r="121" spans="1:12" x14ac:dyDescent="0.2">
      <c r="I121" s="7" t="s">
        <v>91</v>
      </c>
      <c r="J121" s="7">
        <v>12</v>
      </c>
      <c r="K121" s="7">
        <v>180</v>
      </c>
      <c r="L121" s="7" t="s">
        <v>27</v>
      </c>
    </row>
    <row r="122" spans="1:12" x14ac:dyDescent="0.2">
      <c r="I122" s="7" t="s">
        <v>91</v>
      </c>
      <c r="J122" s="7">
        <v>13</v>
      </c>
      <c r="K122" s="7">
        <v>155</v>
      </c>
      <c r="L122" s="7" t="s">
        <v>27</v>
      </c>
    </row>
    <row r="124" spans="1:12" x14ac:dyDescent="0.2">
      <c r="I124" s="7" t="s">
        <v>93</v>
      </c>
      <c r="J124" s="7">
        <v>2</v>
      </c>
      <c r="K124" s="7">
        <v>148</v>
      </c>
      <c r="L124" s="7" t="s">
        <v>27</v>
      </c>
    </row>
    <row r="125" spans="1:12" x14ac:dyDescent="0.2">
      <c r="I125" s="7" t="s">
        <v>93</v>
      </c>
      <c r="J125" s="7">
        <v>3</v>
      </c>
      <c r="K125" s="7">
        <v>160</v>
      </c>
      <c r="L125" s="7" t="s">
        <v>27</v>
      </c>
    </row>
    <row r="126" spans="1:12" x14ac:dyDescent="0.2">
      <c r="I126" s="7" t="s">
        <v>93</v>
      </c>
      <c r="J126" s="7">
        <v>4</v>
      </c>
      <c r="K126" s="7">
        <v>183</v>
      </c>
      <c r="L126" s="7" t="s">
        <v>27</v>
      </c>
    </row>
    <row r="127" spans="1:12" x14ac:dyDescent="0.2">
      <c r="I127" s="7" t="s">
        <v>93</v>
      </c>
      <c r="J127" s="7">
        <v>5</v>
      </c>
      <c r="K127" s="7">
        <v>173</v>
      </c>
      <c r="L127" s="7" t="s">
        <v>27</v>
      </c>
    </row>
    <row r="128" spans="1:12" x14ac:dyDescent="0.2">
      <c r="I128" s="7" t="s">
        <v>93</v>
      </c>
      <c r="J128" s="7">
        <v>6</v>
      </c>
      <c r="K128" s="7">
        <v>175</v>
      </c>
      <c r="L128" s="7" t="s">
        <v>27</v>
      </c>
    </row>
    <row r="129" spans="9:12" x14ac:dyDescent="0.2">
      <c r="I129" s="7" t="s">
        <v>93</v>
      </c>
      <c r="J129" s="7">
        <v>7</v>
      </c>
      <c r="K129" s="7">
        <v>112</v>
      </c>
      <c r="L129" s="7" t="s">
        <v>27</v>
      </c>
    </row>
    <row r="130" spans="9:12" x14ac:dyDescent="0.2">
      <c r="I130" s="7" t="s">
        <v>93</v>
      </c>
      <c r="J130" s="7">
        <v>8</v>
      </c>
      <c r="K130" s="7">
        <v>155</v>
      </c>
      <c r="L130" s="7" t="s">
        <v>27</v>
      </c>
    </row>
    <row r="131" spans="9:12" x14ac:dyDescent="0.2">
      <c r="I131" s="7" t="s">
        <v>93</v>
      </c>
      <c r="J131" s="7">
        <v>9</v>
      </c>
      <c r="K131" s="7">
        <v>185</v>
      </c>
      <c r="L131" s="7" t="s">
        <v>27</v>
      </c>
    </row>
    <row r="132" spans="9:12" x14ac:dyDescent="0.2">
      <c r="I132" s="7" t="s">
        <v>93</v>
      </c>
      <c r="J132" s="7">
        <v>10</v>
      </c>
      <c r="K132" s="7">
        <v>156</v>
      </c>
      <c r="L132" s="7" t="s">
        <v>27</v>
      </c>
    </row>
    <row r="134" spans="9:12" x14ac:dyDescent="0.2">
      <c r="I134" s="7" t="s">
        <v>93</v>
      </c>
      <c r="J134" s="7">
        <v>12</v>
      </c>
      <c r="K134" s="7">
        <v>170</v>
      </c>
      <c r="L134" s="7" t="s">
        <v>27</v>
      </c>
    </row>
    <row r="135" spans="9:12" x14ac:dyDescent="0.2">
      <c r="I135" s="7" t="s">
        <v>93</v>
      </c>
      <c r="J135" s="7">
        <v>13</v>
      </c>
      <c r="K135" s="7">
        <v>171</v>
      </c>
      <c r="L135" s="7" t="s">
        <v>27</v>
      </c>
    </row>
    <row r="136" spans="9:12" x14ac:dyDescent="0.2">
      <c r="I136" s="7" t="s">
        <v>93</v>
      </c>
      <c r="J136" s="7">
        <v>14</v>
      </c>
      <c r="K136" s="7">
        <v>172</v>
      </c>
      <c r="L136" s="7" t="s">
        <v>27</v>
      </c>
    </row>
    <row r="138" spans="9:12" x14ac:dyDescent="0.2">
      <c r="I138" s="7" t="s">
        <v>96</v>
      </c>
      <c r="J138" s="7">
        <v>2</v>
      </c>
      <c r="K138" s="7">
        <v>196</v>
      </c>
      <c r="L138" s="7" t="s">
        <v>27</v>
      </c>
    </row>
    <row r="139" spans="9:12" x14ac:dyDescent="0.2">
      <c r="I139" s="7" t="s">
        <v>96</v>
      </c>
      <c r="J139" s="7">
        <v>3</v>
      </c>
      <c r="K139" s="7">
        <v>160</v>
      </c>
      <c r="L139" s="7" t="s">
        <v>27</v>
      </c>
    </row>
    <row r="140" spans="9:12" x14ac:dyDescent="0.2">
      <c r="I140" s="7" t="s">
        <v>96</v>
      </c>
      <c r="J140" s="7">
        <v>4</v>
      </c>
      <c r="K140" s="7">
        <v>163</v>
      </c>
      <c r="L140" s="7" t="s">
        <v>27</v>
      </c>
    </row>
    <row r="141" spans="9:12" x14ac:dyDescent="0.2">
      <c r="I141" s="7" t="s">
        <v>96</v>
      </c>
      <c r="J141" s="7">
        <v>5</v>
      </c>
      <c r="K141" s="7">
        <v>195</v>
      </c>
      <c r="L141" s="7" t="s">
        <v>27</v>
      </c>
    </row>
    <row r="142" spans="9:12" x14ac:dyDescent="0.2">
      <c r="I142" s="7" t="s">
        <v>96</v>
      </c>
      <c r="J142" s="7">
        <v>6</v>
      </c>
      <c r="K142" s="7">
        <v>155</v>
      </c>
      <c r="L142" s="7" t="s">
        <v>27</v>
      </c>
    </row>
    <row r="143" spans="9:12" x14ac:dyDescent="0.2">
      <c r="I143" s="7" t="s">
        <v>96</v>
      </c>
      <c r="J143" s="7">
        <v>7</v>
      </c>
      <c r="K143" s="7">
        <v>210</v>
      </c>
      <c r="L143" s="7" t="s">
        <v>27</v>
      </c>
    </row>
    <row r="144" spans="9:12" x14ac:dyDescent="0.2">
      <c r="I144" s="7" t="s">
        <v>96</v>
      </c>
      <c r="J144" s="7">
        <v>8</v>
      </c>
      <c r="K144" s="7">
        <v>180</v>
      </c>
      <c r="L144" s="7" t="s">
        <v>27</v>
      </c>
    </row>
    <row r="145" spans="9:12" x14ac:dyDescent="0.2">
      <c r="I145" s="7" t="s">
        <v>96</v>
      </c>
      <c r="J145" s="7">
        <v>9</v>
      </c>
      <c r="K145" s="7">
        <v>175</v>
      </c>
      <c r="L145" s="7" t="s">
        <v>27</v>
      </c>
    </row>
    <row r="146" spans="9:12" x14ac:dyDescent="0.2">
      <c r="I146" s="7" t="s">
        <v>96</v>
      </c>
      <c r="J146" s="7">
        <v>10</v>
      </c>
      <c r="K146" s="7">
        <v>205</v>
      </c>
      <c r="L146" s="7" t="s">
        <v>27</v>
      </c>
    </row>
    <row r="148" spans="9:12" x14ac:dyDescent="0.2">
      <c r="I148" s="7" t="s">
        <v>96</v>
      </c>
      <c r="J148" s="7">
        <v>12</v>
      </c>
      <c r="K148" s="7">
        <v>100</v>
      </c>
      <c r="L148" s="7" t="s">
        <v>27</v>
      </c>
    </row>
    <row r="149" spans="9:12" x14ac:dyDescent="0.2">
      <c r="I149" s="7" t="s">
        <v>96</v>
      </c>
      <c r="J149" s="7">
        <v>13</v>
      </c>
      <c r="K149" s="7">
        <v>180</v>
      </c>
      <c r="L149" s="7" t="s">
        <v>27</v>
      </c>
    </row>
    <row r="151" spans="9:12" x14ac:dyDescent="0.2">
      <c r="I151" s="7" t="s">
        <v>114</v>
      </c>
      <c r="J151" s="7">
        <v>2</v>
      </c>
      <c r="K151" s="7">
        <v>160</v>
      </c>
      <c r="L151" s="7" t="s">
        <v>27</v>
      </c>
    </row>
    <row r="152" spans="9:12" x14ac:dyDescent="0.2">
      <c r="I152" s="7" t="s">
        <v>114</v>
      </c>
      <c r="J152" s="7">
        <v>3</v>
      </c>
      <c r="K152" s="7">
        <v>129</v>
      </c>
      <c r="L152" s="7" t="s">
        <v>27</v>
      </c>
    </row>
    <row r="153" spans="9:12" x14ac:dyDescent="0.2">
      <c r="I153" s="7" t="s">
        <v>114</v>
      </c>
      <c r="J153" s="7">
        <v>4</v>
      </c>
      <c r="K153" s="7">
        <v>143</v>
      </c>
      <c r="L153" s="7" t="s">
        <v>27</v>
      </c>
    </row>
    <row r="154" spans="9:12" x14ac:dyDescent="0.2">
      <c r="I154" s="7" t="s">
        <v>114</v>
      </c>
      <c r="J154" s="7">
        <v>5</v>
      </c>
      <c r="K154" s="7">
        <v>134</v>
      </c>
      <c r="L154" s="7" t="s">
        <v>27</v>
      </c>
    </row>
    <row r="155" spans="9:12" x14ac:dyDescent="0.2">
      <c r="I155" s="7" t="s">
        <v>114</v>
      </c>
      <c r="J155" s="7">
        <v>6</v>
      </c>
      <c r="K155" s="7">
        <v>159</v>
      </c>
      <c r="L155" s="7" t="s">
        <v>27</v>
      </c>
    </row>
    <row r="156" spans="9:12" x14ac:dyDescent="0.2">
      <c r="I156" s="7" t="s">
        <v>114</v>
      </c>
      <c r="J156" s="7">
        <v>7</v>
      </c>
      <c r="K156" s="7">
        <v>151</v>
      </c>
      <c r="L156" s="7" t="s">
        <v>27</v>
      </c>
    </row>
    <row r="157" spans="9:12" x14ac:dyDescent="0.2">
      <c r="I157" s="7" t="s">
        <v>114</v>
      </c>
      <c r="J157" s="7">
        <v>8</v>
      </c>
      <c r="K157" s="7">
        <v>160</v>
      </c>
      <c r="L157" s="7" t="s">
        <v>27</v>
      </c>
    </row>
    <row r="158" spans="9:12" x14ac:dyDescent="0.2">
      <c r="I158" s="7" t="s">
        <v>114</v>
      </c>
      <c r="J158" s="7">
        <v>9</v>
      </c>
      <c r="K158" s="7">
        <v>109</v>
      </c>
      <c r="L158" s="7" t="s">
        <v>27</v>
      </c>
    </row>
    <row r="159" spans="9:12" x14ac:dyDescent="0.2">
      <c r="I159" s="7" t="s">
        <v>114</v>
      </c>
      <c r="J159" s="7">
        <v>10</v>
      </c>
      <c r="K159" s="7">
        <v>172</v>
      </c>
      <c r="L159" s="7" t="s">
        <v>27</v>
      </c>
    </row>
    <row r="161" spans="9:12" x14ac:dyDescent="0.2">
      <c r="I161" s="7" t="s">
        <v>114</v>
      </c>
      <c r="J161" s="7">
        <v>12</v>
      </c>
      <c r="K161" s="7">
        <v>165</v>
      </c>
      <c r="L161" s="7" t="s">
        <v>27</v>
      </c>
    </row>
    <row r="162" spans="9:12" x14ac:dyDescent="0.2">
      <c r="I162" s="7" t="s">
        <v>114</v>
      </c>
      <c r="J162" s="7">
        <v>13</v>
      </c>
      <c r="K162" s="7">
        <v>144</v>
      </c>
      <c r="L162" s="7" t="s">
        <v>27</v>
      </c>
    </row>
    <row r="164" spans="9:12" x14ac:dyDescent="0.2">
      <c r="I164" s="7" t="s">
        <v>132</v>
      </c>
      <c r="J164" s="7">
        <v>2</v>
      </c>
      <c r="K164" s="7">
        <v>156</v>
      </c>
      <c r="L164" s="7" t="s">
        <v>27</v>
      </c>
    </row>
    <row r="165" spans="9:12" x14ac:dyDescent="0.2">
      <c r="I165" s="7" t="s">
        <v>132</v>
      </c>
      <c r="J165" s="7">
        <v>3</v>
      </c>
      <c r="K165" s="7">
        <v>172</v>
      </c>
      <c r="L165" s="7" t="s">
        <v>27</v>
      </c>
    </row>
    <row r="166" spans="9:12" x14ac:dyDescent="0.2">
      <c r="I166" s="7" t="s">
        <v>132</v>
      </c>
      <c r="J166" s="7">
        <v>4</v>
      </c>
      <c r="K166" s="7">
        <v>109</v>
      </c>
      <c r="L166" s="7" t="s">
        <v>27</v>
      </c>
    </row>
    <row r="167" spans="9:12" x14ac:dyDescent="0.2">
      <c r="I167" s="7" t="s">
        <v>132</v>
      </c>
      <c r="J167" s="7">
        <v>5</v>
      </c>
      <c r="K167" s="7">
        <v>152</v>
      </c>
      <c r="L167" s="7" t="s">
        <v>27</v>
      </c>
    </row>
    <row r="168" spans="9:12" x14ac:dyDescent="0.2">
      <c r="I168" s="7" t="s">
        <v>132</v>
      </c>
      <c r="J168" s="7">
        <v>6</v>
      </c>
      <c r="K168" s="7">
        <v>132</v>
      </c>
      <c r="L168" s="7" t="s">
        <v>27</v>
      </c>
    </row>
    <row r="169" spans="9:12" x14ac:dyDescent="0.2">
      <c r="I169" s="7" t="s">
        <v>132</v>
      </c>
      <c r="J169" s="7">
        <v>7</v>
      </c>
      <c r="K169" s="7">
        <v>113</v>
      </c>
      <c r="L169" s="7" t="s">
        <v>27</v>
      </c>
    </row>
    <row r="170" spans="9:12" x14ac:dyDescent="0.2">
      <c r="I170" s="7" t="s">
        <v>132</v>
      </c>
      <c r="J170" s="7">
        <v>8</v>
      </c>
      <c r="K170" s="7">
        <v>195</v>
      </c>
      <c r="L170" s="7" t="s">
        <v>27</v>
      </c>
    </row>
    <row r="171" spans="9:12" x14ac:dyDescent="0.2">
      <c r="I171" s="7" t="s">
        <v>132</v>
      </c>
      <c r="J171" s="7">
        <v>9</v>
      </c>
      <c r="K171" s="7">
        <v>105</v>
      </c>
      <c r="L171" s="7" t="s">
        <v>27</v>
      </c>
    </row>
    <row r="173" spans="9:12" x14ac:dyDescent="0.2">
      <c r="I173" s="7" t="s">
        <v>132</v>
      </c>
      <c r="J173" s="7">
        <v>11</v>
      </c>
      <c r="K173" s="7">
        <v>168</v>
      </c>
      <c r="L173" s="7" t="s">
        <v>27</v>
      </c>
    </row>
    <row r="174" spans="9:12" x14ac:dyDescent="0.2">
      <c r="I174" s="7" t="s">
        <v>132</v>
      </c>
      <c r="J174" s="7">
        <v>12</v>
      </c>
      <c r="K174" s="7">
        <v>99</v>
      </c>
      <c r="L174" s="7" t="s">
        <v>27</v>
      </c>
    </row>
    <row r="175" spans="9:12" x14ac:dyDescent="0.2">
      <c r="I175" s="7" t="s">
        <v>132</v>
      </c>
      <c r="J175" s="7">
        <v>13</v>
      </c>
      <c r="K175" s="7">
        <v>191</v>
      </c>
      <c r="L175" s="7" t="s">
        <v>27</v>
      </c>
    </row>
    <row r="176" spans="9:12" x14ac:dyDescent="0.2">
      <c r="I176" s="7" t="s">
        <v>132</v>
      </c>
      <c r="J176" s="7">
        <v>14</v>
      </c>
      <c r="K176" s="7">
        <v>108</v>
      </c>
      <c r="L176" s="7" t="s">
        <v>27</v>
      </c>
    </row>
    <row r="177" spans="9:12" x14ac:dyDescent="0.2">
      <c r="I177" s="7" t="s">
        <v>132</v>
      </c>
      <c r="J177" s="7">
        <v>15</v>
      </c>
      <c r="K177" s="7">
        <v>170</v>
      </c>
      <c r="L177" s="7" t="s">
        <v>27</v>
      </c>
    </row>
  </sheetData>
  <sheetProtection selectLockedCells="1" selectUnlockedCells="1"/>
  <mergeCells count="8">
    <mergeCell ref="A9:G9"/>
    <mergeCell ref="A10:G10"/>
    <mergeCell ref="A2:G2"/>
    <mergeCell ref="A3:G3"/>
    <mergeCell ref="A4:G4"/>
    <mergeCell ref="A5:G5"/>
    <mergeCell ref="A7:G7"/>
    <mergeCell ref="A8:G8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2179-8D68-40C9-AC88-CC651D21B57A}">
  <dimension ref="A1:D37"/>
  <sheetViews>
    <sheetView topLeftCell="A19" workbookViewId="0">
      <selection activeCell="D37" sqref="D37"/>
    </sheetView>
  </sheetViews>
  <sheetFormatPr defaultRowHeight="12.75" x14ac:dyDescent="0.2"/>
  <cols>
    <col min="1" max="1" width="26" customWidth="1"/>
    <col min="2" max="2" width="26.42578125" customWidth="1"/>
    <col min="3" max="3" width="14" customWidth="1"/>
  </cols>
  <sheetData>
    <row r="1" spans="1:4" x14ac:dyDescent="0.2">
      <c r="A1" s="8" t="s">
        <v>211</v>
      </c>
      <c r="B1" s="9"/>
    </row>
    <row r="2" spans="1:4" x14ac:dyDescent="0.2">
      <c r="A2" s="24" t="s">
        <v>212</v>
      </c>
      <c r="B2" s="9"/>
      <c r="C2" t="s">
        <v>213</v>
      </c>
    </row>
    <row r="3" spans="1:4" x14ac:dyDescent="0.2">
      <c r="A3" s="8"/>
      <c r="B3" s="9"/>
    </row>
    <row r="4" spans="1:4" x14ac:dyDescent="0.2">
      <c r="B4" s="9"/>
    </row>
    <row r="5" spans="1:4" ht="14.25" x14ac:dyDescent="0.2">
      <c r="A5" s="25" t="s">
        <v>214</v>
      </c>
      <c r="B5" s="9"/>
    </row>
    <row r="6" spans="1:4" x14ac:dyDescent="0.2">
      <c r="B6" s="9"/>
    </row>
    <row r="7" spans="1:4" x14ac:dyDescent="0.2">
      <c r="B7" s="9"/>
      <c r="C7" s="26"/>
    </row>
    <row r="8" spans="1:4" x14ac:dyDescent="0.2">
      <c r="B8" s="9"/>
      <c r="C8" s="26"/>
    </row>
    <row r="9" spans="1:4" x14ac:dyDescent="0.2">
      <c r="B9" s="9"/>
    </row>
    <row r="10" spans="1:4" x14ac:dyDescent="0.2">
      <c r="B10" s="9"/>
    </row>
    <row r="11" spans="1:4" x14ac:dyDescent="0.2">
      <c r="A11" s="25" t="s">
        <v>215</v>
      </c>
      <c r="B11" s="9"/>
    </row>
    <row r="12" spans="1:4" x14ac:dyDescent="0.2">
      <c r="A12" t="s">
        <v>216</v>
      </c>
      <c r="B12" s="9" t="s">
        <v>217</v>
      </c>
      <c r="C12">
        <f>COUNT('Amostragem Dupla Dados'!J3:J22)</f>
        <v>20</v>
      </c>
    </row>
    <row r="13" spans="1:4" x14ac:dyDescent="0.2">
      <c r="A13" t="s">
        <v>218</v>
      </c>
      <c r="B13" s="9" t="s">
        <v>219</v>
      </c>
      <c r="C13" s="11">
        <f>AVERAGE('Amostragem Dupla Dados'!K3:K22)</f>
        <v>25.1</v>
      </c>
      <c r="D13" t="s">
        <v>220</v>
      </c>
    </row>
    <row r="14" spans="1:4" x14ac:dyDescent="0.2">
      <c r="B14" s="9" t="s">
        <v>221</v>
      </c>
      <c r="C14" s="11">
        <f>AVERAGE('Amostragem Dupla Dados'!N3:N22)</f>
        <v>262.55583925010023</v>
      </c>
      <c r="D14" t="s">
        <v>222</v>
      </c>
    </row>
    <row r="15" spans="1:4" x14ac:dyDescent="0.2">
      <c r="A15" t="s">
        <v>223</v>
      </c>
      <c r="B15" s="9" t="s">
        <v>224</v>
      </c>
      <c r="C15" s="11">
        <f>_xlfn.VAR.S('Amostragem Dupla Dados'!N3:N22)</f>
        <v>9406.1903631607274</v>
      </c>
      <c r="D15" t="s">
        <v>225</v>
      </c>
    </row>
    <row r="16" spans="1:4" x14ac:dyDescent="0.2">
      <c r="B16" s="9"/>
      <c r="C16" s="11"/>
    </row>
    <row r="17" spans="1:4" x14ac:dyDescent="0.2">
      <c r="B17" s="9"/>
    </row>
    <row r="18" spans="1:4" x14ac:dyDescent="0.2">
      <c r="A18" s="8" t="s">
        <v>226</v>
      </c>
      <c r="B18" s="9"/>
    </row>
    <row r="19" spans="1:4" x14ac:dyDescent="0.2">
      <c r="B19" s="9"/>
      <c r="C19" s="27"/>
    </row>
    <row r="20" spans="1:4" x14ac:dyDescent="0.2">
      <c r="A20" t="s">
        <v>227</v>
      </c>
      <c r="B20" s="9" t="s">
        <v>221</v>
      </c>
      <c r="C20" s="11">
        <v>232.11999999999998</v>
      </c>
      <c r="D20" t="s">
        <v>222</v>
      </c>
    </row>
    <row r="21" spans="1:4" x14ac:dyDescent="0.2">
      <c r="A21" t="s">
        <v>228</v>
      </c>
      <c r="B21" s="9" t="s">
        <v>229</v>
      </c>
      <c r="C21" s="27">
        <v>2387.0645595679002</v>
      </c>
      <c r="D21" t="s">
        <v>225</v>
      </c>
    </row>
    <row r="22" spans="1:4" x14ac:dyDescent="0.2">
      <c r="B22" s="9"/>
    </row>
    <row r="23" spans="1:4" x14ac:dyDescent="0.2">
      <c r="A23" s="8" t="s">
        <v>230</v>
      </c>
      <c r="B23" s="9"/>
    </row>
    <row r="24" spans="1:4" x14ac:dyDescent="0.2">
      <c r="A24" t="s">
        <v>153</v>
      </c>
      <c r="B24" s="9" t="s">
        <v>231</v>
      </c>
      <c r="C24" s="11">
        <v>2.093</v>
      </c>
    </row>
    <row r="25" spans="1:4" x14ac:dyDescent="0.2">
      <c r="A25" t="s">
        <v>156</v>
      </c>
      <c r="B25" s="9"/>
      <c r="C25" s="27">
        <f>C24*SQRT(C21)</f>
        <v>102.2589457006406</v>
      </c>
      <c r="D25" t="s">
        <v>222</v>
      </c>
    </row>
    <row r="26" spans="1:4" x14ac:dyDescent="0.2">
      <c r="A26" t="s">
        <v>157</v>
      </c>
      <c r="B26" s="9"/>
      <c r="C26" s="13">
        <f>(C25/C20)*100</f>
        <v>44.054345037325781</v>
      </c>
      <c r="D26" t="s">
        <v>158</v>
      </c>
    </row>
    <row r="29" spans="1:4" x14ac:dyDescent="0.2">
      <c r="A29" s="8" t="s">
        <v>232</v>
      </c>
    </row>
    <row r="31" spans="1:4" x14ac:dyDescent="0.2">
      <c r="A31" t="s">
        <v>233</v>
      </c>
      <c r="B31" s="9" t="s">
        <v>234</v>
      </c>
      <c r="C31">
        <v>5</v>
      </c>
    </row>
    <row r="33" spans="2:4" x14ac:dyDescent="0.2">
      <c r="B33" s="28" t="s">
        <v>208</v>
      </c>
      <c r="C33" s="28" t="s">
        <v>209</v>
      </c>
      <c r="D33" s="28" t="s">
        <v>210</v>
      </c>
    </row>
    <row r="34" spans="2:4" x14ac:dyDescent="0.2">
      <c r="B34" s="20">
        <v>1</v>
      </c>
      <c r="C34" s="11">
        <v>2.093</v>
      </c>
      <c r="D34" s="20">
        <f>_xlfn.CEILING.MATH((C34^2*$C$21)/$C$31^2)</f>
        <v>419</v>
      </c>
    </row>
    <row r="35" spans="2:4" x14ac:dyDescent="0.2">
      <c r="B35" s="20">
        <v>2</v>
      </c>
      <c r="C35" s="11">
        <v>2</v>
      </c>
      <c r="D35" s="20">
        <f>_xlfn.CEILING.MATH((C35^2*$C$21)/$C$31^2)</f>
        <v>382</v>
      </c>
    </row>
    <row r="36" spans="2:4" x14ac:dyDescent="0.2">
      <c r="B36" s="20">
        <v>3</v>
      </c>
      <c r="C36" s="11">
        <v>2.004</v>
      </c>
      <c r="D36" s="20">
        <f>_xlfn.CEILING.MATH((C36^2*$C$21)/$C$31^2)</f>
        <v>384</v>
      </c>
    </row>
    <row r="37" spans="2:4" x14ac:dyDescent="0.2">
      <c r="B37" s="20">
        <v>4</v>
      </c>
      <c r="C37" s="11">
        <v>2.004</v>
      </c>
      <c r="D37" s="20">
        <f>_xlfn.CEILING.MATH((C37^2*$C$21)/$C$31^2)</f>
        <v>384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FA5F-F1CA-4BEC-89E0-D5E8CFA9A67E}">
  <dimension ref="A1:E37"/>
  <sheetViews>
    <sheetView tabSelected="1" workbookViewId="0">
      <selection activeCell="D34" sqref="D34"/>
    </sheetView>
  </sheetViews>
  <sheetFormatPr defaultRowHeight="12.75" x14ac:dyDescent="0.2"/>
  <cols>
    <col min="1" max="1" width="28" customWidth="1"/>
    <col min="2" max="2" width="14.7109375" customWidth="1"/>
    <col min="3" max="3" width="14.42578125" customWidth="1"/>
    <col min="4" max="4" width="18.85546875" customWidth="1"/>
    <col min="5" max="5" width="13.42578125" customWidth="1"/>
  </cols>
  <sheetData>
    <row r="1" spans="1:5" x14ac:dyDescent="0.2">
      <c r="A1" s="8" t="s">
        <v>211</v>
      </c>
      <c r="B1" s="9"/>
    </row>
    <row r="2" spans="1:5" x14ac:dyDescent="0.2">
      <c r="A2" s="24" t="s">
        <v>212</v>
      </c>
      <c r="B2" s="9"/>
      <c r="C2" t="s">
        <v>213</v>
      </c>
    </row>
    <row r="3" spans="1:5" x14ac:dyDescent="0.2">
      <c r="A3" s="8"/>
      <c r="B3" s="9"/>
    </row>
    <row r="4" spans="1:5" x14ac:dyDescent="0.2">
      <c r="B4" s="9"/>
    </row>
    <row r="5" spans="1:5" ht="14.25" x14ac:dyDescent="0.2">
      <c r="A5" s="25" t="s">
        <v>214</v>
      </c>
      <c r="B5" s="9"/>
    </row>
    <row r="6" spans="1:5" x14ac:dyDescent="0.2">
      <c r="A6" t="s">
        <v>216</v>
      </c>
      <c r="B6" s="9" t="s">
        <v>239</v>
      </c>
      <c r="C6">
        <f>COUNT('Amostragem Dupla Dados'!B14:B118)</f>
        <v>105</v>
      </c>
    </row>
    <row r="7" spans="1:5" x14ac:dyDescent="0.2">
      <c r="A7" t="s">
        <v>240</v>
      </c>
      <c r="B7" s="9" t="s">
        <v>241</v>
      </c>
      <c r="C7" s="26">
        <f>AVERAGE('Amostragem Dupla Dados'!B14:B118)</f>
        <v>22.723809523809525</v>
      </c>
      <c r="D7" t="s">
        <v>220</v>
      </c>
    </row>
    <row r="8" spans="1:5" x14ac:dyDescent="0.2">
      <c r="A8" t="s">
        <v>242</v>
      </c>
      <c r="B8" s="9" t="s">
        <v>243</v>
      </c>
      <c r="C8" s="26">
        <f>_xlfn.VAR.S('Amostragem Dupla Dados'!B14:B118)</f>
        <v>23.105677655677656</v>
      </c>
      <c r="D8" t="s">
        <v>244</v>
      </c>
    </row>
    <row r="9" spans="1:5" x14ac:dyDescent="0.2">
      <c r="B9" s="9"/>
    </row>
    <row r="10" spans="1:5" x14ac:dyDescent="0.2">
      <c r="B10" s="9"/>
    </row>
    <row r="11" spans="1:5" x14ac:dyDescent="0.2">
      <c r="A11" s="25" t="s">
        <v>215</v>
      </c>
      <c r="B11" s="9"/>
    </row>
    <row r="12" spans="1:5" x14ac:dyDescent="0.2">
      <c r="A12" t="s">
        <v>216</v>
      </c>
      <c r="B12" s="9" t="s">
        <v>217</v>
      </c>
      <c r="C12">
        <f>COUNT('Amostragem Dupla Dados'!J3:J22)</f>
        <v>20</v>
      </c>
    </row>
    <row r="13" spans="1:5" x14ac:dyDescent="0.2">
      <c r="A13" t="s">
        <v>218</v>
      </c>
      <c r="B13" s="9" t="s">
        <v>219</v>
      </c>
      <c r="C13" s="11">
        <f>AVERAGE('Amostragem Dupla Dados'!K3:K22)</f>
        <v>25.1</v>
      </c>
      <c r="D13" t="s">
        <v>220</v>
      </c>
    </row>
    <row r="14" spans="1:5" x14ac:dyDescent="0.2">
      <c r="B14" s="9" t="s">
        <v>221</v>
      </c>
      <c r="C14" s="11">
        <f>AVERAGE('Amostragem Dupla Dados'!N3:N22)</f>
        <v>262.55583925010023</v>
      </c>
      <c r="D14" t="s">
        <v>222</v>
      </c>
      <c r="E14" s="33"/>
    </row>
    <row r="15" spans="1:5" x14ac:dyDescent="0.2">
      <c r="A15" t="s">
        <v>223</v>
      </c>
      <c r="B15" s="9" t="s">
        <v>224</v>
      </c>
      <c r="C15" s="11">
        <f>_xlfn.VAR.S('Amostragem Dupla Dados'!N3:N22)</f>
        <v>9406.1903631607274</v>
      </c>
      <c r="D15" t="s">
        <v>225</v>
      </c>
    </row>
    <row r="16" spans="1:5" x14ac:dyDescent="0.2">
      <c r="B16" s="9" t="s">
        <v>245</v>
      </c>
      <c r="C16" s="11">
        <f>(SUM('Amostragem Dupla Dados'!O3:O22))/(C12-1)</f>
        <v>-17.562594839687232</v>
      </c>
      <c r="D16" t="s">
        <v>246</v>
      </c>
    </row>
    <row r="17" spans="1:4" x14ac:dyDescent="0.2">
      <c r="B17" s="9"/>
    </row>
    <row r="18" spans="1:4" x14ac:dyDescent="0.2">
      <c r="A18" s="8" t="s">
        <v>226</v>
      </c>
      <c r="B18" s="9"/>
    </row>
    <row r="19" spans="1:4" x14ac:dyDescent="0.2">
      <c r="A19" t="s">
        <v>146</v>
      </c>
      <c r="B19" s="9" t="s">
        <v>147</v>
      </c>
      <c r="C19" s="27">
        <f>C14/C13</f>
        <v>10.460392001996025</v>
      </c>
      <c r="D19" t="s">
        <v>247</v>
      </c>
    </row>
    <row r="20" spans="1:4" x14ac:dyDescent="0.2">
      <c r="A20" t="s">
        <v>227</v>
      </c>
      <c r="B20" s="9" t="s">
        <v>248</v>
      </c>
      <c r="C20" s="27">
        <f>(C14/C13)*C7</f>
        <v>237.69995539773825</v>
      </c>
      <c r="D20" t="s">
        <v>222</v>
      </c>
    </row>
    <row r="21" spans="1:4" x14ac:dyDescent="0.2">
      <c r="A21" t="s">
        <v>228</v>
      </c>
      <c r="B21" s="9" t="s">
        <v>249</v>
      </c>
      <c r="C21" s="27">
        <f>(C15/C12)+(C19^2*(C8/C6))*(C6/C12-1)-2*(C19*(C16/C12)*(1-C12/C6))</f>
        <v>587.51407127118284</v>
      </c>
      <c r="D21" t="s">
        <v>225</v>
      </c>
    </row>
    <row r="22" spans="1:4" x14ac:dyDescent="0.2">
      <c r="B22" s="9"/>
    </row>
    <row r="23" spans="1:4" x14ac:dyDescent="0.2">
      <c r="A23" s="8" t="s">
        <v>230</v>
      </c>
      <c r="B23" s="9"/>
    </row>
    <row r="24" spans="1:4" x14ac:dyDescent="0.2">
      <c r="A24" t="s">
        <v>153</v>
      </c>
      <c r="B24" s="9" t="s">
        <v>231</v>
      </c>
      <c r="C24">
        <v>1.984</v>
      </c>
    </row>
    <row r="25" spans="1:4" x14ac:dyDescent="0.2">
      <c r="A25" t="s">
        <v>156</v>
      </c>
      <c r="B25" s="9"/>
      <c r="C25" s="27">
        <f>C24*SQRT(C21)</f>
        <v>48.089560074153525</v>
      </c>
      <c r="D25" t="s">
        <v>222</v>
      </c>
    </row>
    <row r="26" spans="1:4" x14ac:dyDescent="0.2">
      <c r="A26" t="s">
        <v>157</v>
      </c>
      <c r="B26" s="9"/>
      <c r="C26" s="13">
        <f>(C25/C20)*100</f>
        <v>20.231202817722995</v>
      </c>
      <c r="D26" t="s">
        <v>158</v>
      </c>
    </row>
    <row r="29" spans="1:4" x14ac:dyDescent="0.2">
      <c r="A29" s="8" t="s">
        <v>232</v>
      </c>
    </row>
    <row r="31" spans="1:4" x14ac:dyDescent="0.2">
      <c r="A31" t="s">
        <v>233</v>
      </c>
      <c r="B31" s="9" t="s">
        <v>234</v>
      </c>
      <c r="C31">
        <v>5</v>
      </c>
    </row>
    <row r="33" spans="2:4" x14ac:dyDescent="0.2">
      <c r="B33" s="28" t="s">
        <v>208</v>
      </c>
      <c r="C33" s="28" t="s">
        <v>209</v>
      </c>
      <c r="D33" s="28" t="s">
        <v>210</v>
      </c>
    </row>
    <row r="34" spans="2:4" x14ac:dyDescent="0.2">
      <c r="B34" s="20">
        <v>1</v>
      </c>
      <c r="C34" s="11">
        <v>1.984</v>
      </c>
      <c r="D34" s="20">
        <f>_xlfn.CEILING.MATH((C34^2*$C$21)/$C$31^2)</f>
        <v>93</v>
      </c>
    </row>
    <row r="35" spans="2:4" x14ac:dyDescent="0.2">
      <c r="B35" s="20">
        <v>2</v>
      </c>
      <c r="C35" s="11">
        <v>1.9870000000000001</v>
      </c>
      <c r="D35" s="20">
        <f>_xlfn.CEILING.MATH((C35^2*$C$21)/$C$31^2)</f>
        <v>93</v>
      </c>
    </row>
    <row r="36" spans="2:4" x14ac:dyDescent="0.2">
      <c r="B36" s="20">
        <v>3</v>
      </c>
      <c r="C36" s="11">
        <v>1.9870000000000001</v>
      </c>
      <c r="D36" s="20">
        <f>_xlfn.CEILING.MATH((C36^2*$C$21)/$C$31^2)</f>
        <v>93</v>
      </c>
    </row>
    <row r="37" spans="2:4" x14ac:dyDescent="0.2">
      <c r="B37" s="20">
        <v>4</v>
      </c>
      <c r="C37" s="11">
        <v>1.9870000000000001</v>
      </c>
      <c r="D37" s="20">
        <f>_xlfn.CEILING.MATH((C37^2*$C$21)/$C$31^2)</f>
        <v>93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3352-B34C-4C7F-B6C8-D6C3DEEC3506}">
  <dimension ref="A1:F14"/>
  <sheetViews>
    <sheetView workbookViewId="0">
      <selection activeCell="G18" sqref="G18"/>
    </sheetView>
  </sheetViews>
  <sheetFormatPr defaultRowHeight="12.75" x14ac:dyDescent="0.2"/>
  <cols>
    <col min="1" max="1" width="34.7109375" customWidth="1"/>
    <col min="2" max="2" width="14.28515625" customWidth="1"/>
  </cols>
  <sheetData>
    <row r="1" spans="1:6" x14ac:dyDescent="0.2">
      <c r="A1" s="34" t="s">
        <v>251</v>
      </c>
    </row>
    <row r="2" spans="1:6" x14ac:dyDescent="0.2">
      <c r="A2" t="s">
        <v>252</v>
      </c>
      <c r="B2" s="9" t="s">
        <v>221</v>
      </c>
      <c r="C2" s="35">
        <f>'Amostr Aleat Simpl'!C14</f>
        <v>262.55583925010023</v>
      </c>
      <c r="D2" t="s">
        <v>222</v>
      </c>
    </row>
    <row r="3" spans="1:6" x14ac:dyDescent="0.2">
      <c r="A3" t="s">
        <v>253</v>
      </c>
      <c r="B3" s="9" t="s">
        <v>224</v>
      </c>
      <c r="C3" s="35">
        <f>'Amostr Aleat Simpl'!C15</f>
        <v>9406.1903631607274</v>
      </c>
      <c r="D3" t="s">
        <v>225</v>
      </c>
    </row>
    <row r="4" spans="1:6" x14ac:dyDescent="0.2">
      <c r="A4" t="s">
        <v>254</v>
      </c>
      <c r="B4" s="9" t="s">
        <v>255</v>
      </c>
      <c r="C4">
        <f>'Amostr Aleat Simpl'!D37</f>
        <v>384</v>
      </c>
    </row>
    <row r="7" spans="1:6" x14ac:dyDescent="0.2">
      <c r="A7" s="34" t="s">
        <v>261</v>
      </c>
    </row>
    <row r="8" spans="1:6" x14ac:dyDescent="0.2">
      <c r="A8" t="s">
        <v>252</v>
      </c>
      <c r="B8" s="9" t="s">
        <v>248</v>
      </c>
      <c r="C8" s="11">
        <f>'Amostragem Dupla'!C20</f>
        <v>237.69995539773825</v>
      </c>
      <c r="D8" t="s">
        <v>222</v>
      </c>
    </row>
    <row r="9" spans="1:6" x14ac:dyDescent="0.2">
      <c r="A9" t="s">
        <v>253</v>
      </c>
      <c r="B9" s="9" t="s">
        <v>249</v>
      </c>
      <c r="C9" s="11">
        <f>'Amostragem Dupla'!C21</f>
        <v>587.51407127118284</v>
      </c>
      <c r="D9" t="s">
        <v>225</v>
      </c>
    </row>
    <row r="10" spans="1:6" x14ac:dyDescent="0.2">
      <c r="A10" t="s">
        <v>254</v>
      </c>
      <c r="B10" s="9" t="s">
        <v>255</v>
      </c>
      <c r="C10">
        <f>'Amostragem Dupla'!D37</f>
        <v>93</v>
      </c>
    </row>
    <row r="12" spans="1:6" x14ac:dyDescent="0.2">
      <c r="A12" s="34" t="s">
        <v>256</v>
      </c>
    </row>
    <row r="13" spans="1:6" x14ac:dyDescent="0.2">
      <c r="A13" s="24" t="s">
        <v>257</v>
      </c>
      <c r="D13" s="9" t="s">
        <v>258</v>
      </c>
      <c r="E13" s="18">
        <f>(C9/C3)*100</f>
        <v>6.2460363716662295</v>
      </c>
      <c r="F13" t="s">
        <v>158</v>
      </c>
    </row>
    <row r="14" spans="1:6" x14ac:dyDescent="0.2">
      <c r="A14" s="24" t="s">
        <v>259</v>
      </c>
      <c r="D14" s="9" t="s">
        <v>260</v>
      </c>
      <c r="E14" s="18">
        <f>(C10/C4)*100</f>
        <v>24.21875</v>
      </c>
      <c r="F14" t="s">
        <v>158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Inventario Urbano</vt:lpstr>
      <vt:lpstr>Praça Canteiro</vt:lpstr>
      <vt:lpstr>Quadra Prop. Dita</vt:lpstr>
      <vt:lpstr>Bairro Jardins</vt:lpstr>
      <vt:lpstr>Amostragem Dupla Dados</vt:lpstr>
      <vt:lpstr>Amostr Aleat Simpl</vt:lpstr>
      <vt:lpstr>Amostragem Dupla</vt:lpstr>
      <vt:lpstr>Comparação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Honorato Lisbôa</dc:creator>
  <cp:lastModifiedBy>Paulo Honorato Lisbôa</cp:lastModifiedBy>
  <dcterms:created xsi:type="dcterms:W3CDTF">2021-12-09T16:45:37Z</dcterms:created>
  <dcterms:modified xsi:type="dcterms:W3CDTF">2021-12-11T01:42:56Z</dcterms:modified>
</cp:coreProperties>
</file>