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ágina1" sheetId="1" r:id="rId4"/>
    <sheet state="visible" name="Página2" sheetId="2" r:id="rId5"/>
  </sheets>
  <definedNames/>
  <calcPr/>
</workbook>
</file>

<file path=xl/sharedStrings.xml><?xml version="1.0" encoding="utf-8"?>
<sst xmlns="http://schemas.openxmlformats.org/spreadsheetml/2006/main" count="747" uniqueCount="254">
  <si>
    <t>Bairro Santo Amaro – Cidade de São Paulo</t>
  </si>
  <si>
    <t>Encontre o NÚMERO TOTAL de árvores no Bairro Santo Amaro com o respectivo intervalo de confiança de 95%.</t>
  </si>
  <si>
    <t>Dados Populacionais</t>
  </si>
  <si>
    <t>Número total de quadras =</t>
  </si>
  <si>
    <t>Praça-Canteiros</t>
  </si>
  <si>
    <t>Quadras (propriamente ditas)</t>
  </si>
  <si>
    <t>Perímetro total das quadras =</t>
  </si>
  <si>
    <t>m</t>
  </si>
  <si>
    <t>Quadras</t>
  </si>
  <si>
    <t>Área total das quadras =</t>
  </si>
  <si>
    <t>m2</t>
  </si>
  <si>
    <t>Amostra</t>
  </si>
  <si>
    <t>Tipo de Quadra</t>
  </si>
  <si>
    <t>Identificador da Quadra</t>
  </si>
  <si>
    <t>Area da Quadra (m2)</t>
  </si>
  <si>
    <t>Perímetro da Quadra (m)</t>
  </si>
  <si>
    <t>Número de Árvores na Quadra</t>
  </si>
  <si>
    <t>(Yi-R.Xi)²</t>
  </si>
  <si>
    <t>Praças-Canteiros</t>
  </si>
  <si>
    <t/>
  </si>
  <si>
    <t>Bairro Jardins</t>
  </si>
  <si>
    <t>Praca_Canteiro</t>
  </si>
  <si>
    <t>Praça-Canteiro</t>
  </si>
  <si>
    <t>Quadra</t>
  </si>
  <si>
    <t>Total</t>
  </si>
  <si>
    <t>Tamanho da População</t>
  </si>
  <si>
    <t>N =</t>
  </si>
  <si>
    <t>Total Populacional X</t>
  </si>
  <si>
    <t>tau_X =</t>
  </si>
  <si>
    <t>Média Populacional X</t>
  </si>
  <si>
    <t>mu_x =</t>
  </si>
  <si>
    <t>Estimativas Por Estrato (tipo de quadra) e para o Bairro Jardins</t>
  </si>
  <si>
    <t>Dados Amostrais</t>
  </si>
  <si>
    <t>Total Variável Auxiliar X</t>
  </si>
  <si>
    <t>Tamanho da Amostra</t>
  </si>
  <si>
    <t>Índice do Estrato</t>
  </si>
  <si>
    <t>Variância Populacional</t>
  </si>
  <si>
    <t>Coeficiente de Variação %</t>
  </si>
  <si>
    <t>Total Variável de Interesse Y</t>
  </si>
  <si>
    <t>Variância do Total</t>
  </si>
  <si>
    <t xml:space="preserve">n = </t>
  </si>
  <si>
    <t>N</t>
  </si>
  <si>
    <t>tau_X</t>
  </si>
  <si>
    <t>n</t>
  </si>
  <si>
    <t>a</t>
  </si>
  <si>
    <t>s^2_R</t>
  </si>
  <si>
    <t>V</t>
  </si>
  <si>
    <t>tau_Y_R</t>
  </si>
  <si>
    <t>var(tau_Y_R)</t>
  </si>
  <si>
    <t>a * s^2_R</t>
  </si>
  <si>
    <t>(a * s^2_R)^2</t>
  </si>
  <si>
    <t>Cor. Pop. Finita</t>
  </si>
  <si>
    <t>Médias Amostrais</t>
  </si>
  <si>
    <t>mu_x_hat =</t>
  </si>
  <si>
    <t>mu_y_hat =</t>
  </si>
  <si>
    <t>arv/quadra</t>
  </si>
  <si>
    <t>Total do Bairro</t>
  </si>
  <si>
    <t>tau_R =</t>
  </si>
  <si>
    <t>Média do Bairro</t>
  </si>
  <si>
    <t>mu_R =</t>
  </si>
  <si>
    <t>Estimador de Razão</t>
  </si>
  <si>
    <t>R =</t>
  </si>
  <si>
    <t>arv/m</t>
  </si>
  <si>
    <t>Tamanho de Amostra Efetivo</t>
  </si>
  <si>
    <t>n_e =</t>
  </si>
  <si>
    <t>s2_R =</t>
  </si>
  <si>
    <t>Estatística t</t>
  </si>
  <si>
    <t>t =</t>
  </si>
  <si>
    <t>Variância Est. Razão</t>
  </si>
  <si>
    <t>Va( R ) =</t>
  </si>
  <si>
    <t>Erro Amostral Total</t>
  </si>
  <si>
    <t>E.A. (tau_R) =</t>
  </si>
  <si>
    <t>árvores</t>
  </si>
  <si>
    <t>Erro Amostral Média</t>
  </si>
  <si>
    <t>E.A. (mu_R) =</t>
  </si>
  <si>
    <t>árvores/m</t>
  </si>
  <si>
    <t>Erro Amostral %</t>
  </si>
  <si>
    <t>E.A. % =</t>
  </si>
  <si>
    <t>%</t>
  </si>
  <si>
    <t>Densidade de Arborização = Número de árvores por metro</t>
  </si>
  <si>
    <t>Tamanho Amostral Para Erro Desejado</t>
  </si>
  <si>
    <t>Erro Amostral Desejado</t>
  </si>
  <si>
    <t>E_% =</t>
  </si>
  <si>
    <t>Erro Amostral</t>
  </si>
  <si>
    <t>Amostragem</t>
  </si>
  <si>
    <t>W_h</t>
  </si>
  <si>
    <t>Proporcional</t>
  </si>
  <si>
    <t>Número Total de Árvores em Praças-Canteiros</t>
  </si>
  <si>
    <t>Número Total de Árvores em Quadras</t>
  </si>
  <si>
    <t>Total Estimado</t>
  </si>
  <si>
    <t>tau_Y_R =</t>
  </si>
  <si>
    <t>TOTAL =</t>
  </si>
  <si>
    <t>Var(tau_Y_R)=</t>
  </si>
  <si>
    <t>Iteração</t>
  </si>
  <si>
    <t>t</t>
  </si>
  <si>
    <t>n*</t>
  </si>
  <si>
    <t>Amostragem Dupla em Floresta de Eucalipto</t>
  </si>
  <si>
    <t>Dados da Segunda Fase</t>
  </si>
  <si>
    <t>Encontre a estimativa de produção de madeira (m3/ha), com o respectivo intervalo de confiança de 95%,  utilizando os seguintes métodos:</t>
  </si>
  <si>
    <t>ponto</t>
  </si>
  <si>
    <t>arvore</t>
  </si>
  <si>
    <t>dap.mm</t>
  </si>
  <si>
    <t>h.dm</t>
  </si>
  <si>
    <t>1) Amostragem Aleatória Simples e</t>
  </si>
  <si>
    <t>10-3</t>
  </si>
  <si>
    <t>2) Amostragem Dupla.</t>
  </si>
  <si>
    <t>NA</t>
  </si>
  <si>
    <t>3) Compare os resultados obtidos pelos dois métodos.</t>
  </si>
  <si>
    <t>Método Arbustimétrico utilizado:  Pontos de Bitterlich com fator de área basal de 2 m2/ha.</t>
  </si>
  <si>
    <t>Para obter o volume das árvores individuais utilize a equação de volume (m3):</t>
  </si>
  <si>
    <t>V = exp( -10,085 + 1,853*Ln( DAP) + 1,070*Ln( H ) )</t>
  </si>
  <si>
    <t>DAP em centímetros e H em metros.</t>
  </si>
  <si>
    <t>Amostragem Dupla em Inventário com Pontos de Bitterlich</t>
  </si>
  <si>
    <t xml:space="preserve">Correção para População Finita é Nula </t>
  </si>
  <si>
    <t>N = infinito</t>
  </si>
  <si>
    <t>Dados da Primeira Fase</t>
  </si>
  <si>
    <t>area.basal (m2/ha)</t>
  </si>
  <si>
    <t>1-1</t>
  </si>
  <si>
    <r>
      <rPr>
        <rFont val="Calibri, Arial"/>
        <b/>
        <color theme="1"/>
        <sz val="11.0"/>
      </rPr>
      <t>1</t>
    </r>
    <r>
      <rPr>
        <rFont val="Calibri, Arial"/>
        <b/>
        <color theme="1"/>
        <sz val="11.0"/>
        <vertAlign val="superscript"/>
      </rPr>
      <t>a</t>
    </r>
    <r>
      <rPr>
        <rFont val="Calibri, Arial"/>
        <b/>
        <color theme="1"/>
        <sz val="11.0"/>
      </rPr>
      <t>. Fase: Variável Auxiliar: X =  área basal</t>
    </r>
  </si>
  <si>
    <r>
      <rPr>
        <rFont val="Calibri, Arial"/>
        <b/>
        <color theme="1"/>
        <sz val="11.0"/>
      </rPr>
      <t>1</t>
    </r>
    <r>
      <rPr>
        <rFont val="Calibri, Arial"/>
        <b/>
        <color theme="1"/>
        <sz val="11.0"/>
        <vertAlign val="superscript"/>
      </rPr>
      <t>a</t>
    </r>
    <r>
      <rPr>
        <rFont val="Calibri, Arial"/>
        <b/>
        <color theme="1"/>
        <sz val="11.0"/>
      </rPr>
      <t>. Fase: Variável Auxiliar: X =  área basal</t>
    </r>
  </si>
  <si>
    <t>1-2</t>
  </si>
  <si>
    <t>Tamanho da amostra</t>
  </si>
  <si>
    <t>n_1 =</t>
  </si>
  <si>
    <t>10-1</t>
  </si>
  <si>
    <t>11-1</t>
  </si>
  <si>
    <t>Média amostral</t>
  </si>
  <si>
    <t>mu_hat_x1 =</t>
  </si>
  <si>
    <t>m2/ha</t>
  </si>
  <si>
    <t>10-2</t>
  </si>
  <si>
    <t>Variância populacional</t>
  </si>
  <si>
    <t>s2_x1 =</t>
  </si>
  <si>
    <t>(m2/ha)^2</t>
  </si>
  <si>
    <t>10-4</t>
  </si>
  <si>
    <t>10-5</t>
  </si>
  <si>
    <t>2a. Fase: Variável de Interesse: Y = volume</t>
  </si>
  <si>
    <t>10-6</t>
  </si>
  <si>
    <t>n_2 =</t>
  </si>
  <si>
    <t>10-7</t>
  </si>
  <si>
    <t>Médias amostrais</t>
  </si>
  <si>
    <t>mu_hat_x2 =</t>
  </si>
  <si>
    <t>mu_hat_y =</t>
  </si>
  <si>
    <t>m3/ha</t>
  </si>
  <si>
    <t>11-2</t>
  </si>
  <si>
    <t>Variâncias populacionais</t>
  </si>
  <si>
    <t>s2_y =</t>
  </si>
  <si>
    <t>(m3/ha)^2</t>
  </si>
  <si>
    <t>11-3</t>
  </si>
  <si>
    <t>s2_xy =</t>
  </si>
  <si>
    <t>(m2/ha)*(m3/ha)</t>
  </si>
  <si>
    <t>11-4</t>
  </si>
  <si>
    <t>11-5</t>
  </si>
  <si>
    <t>Estimadores</t>
  </si>
  <si>
    <t>11-6</t>
  </si>
  <si>
    <t>m3/ha / m2/ha</t>
  </si>
  <si>
    <t>11-7</t>
  </si>
  <si>
    <t>17-1</t>
  </si>
  <si>
    <t>Média da Var. De Intresse</t>
  </si>
  <si>
    <t>mu_DR =</t>
  </si>
  <si>
    <t>12-1</t>
  </si>
  <si>
    <t>Variância da estimativa</t>
  </si>
  <si>
    <t>Var( mu_hat_y ) =</t>
  </si>
  <si>
    <t>Var( mu_DR ) =</t>
  </si>
  <si>
    <t>13-1</t>
  </si>
  <si>
    <t>13-2</t>
  </si>
  <si>
    <t>Erro Amostral Aproximado</t>
  </si>
  <si>
    <t>13-3</t>
  </si>
  <si>
    <t xml:space="preserve">t = </t>
  </si>
  <si>
    <t>14-1</t>
  </si>
  <si>
    <t>14-2</t>
  </si>
  <si>
    <t>14-3</t>
  </si>
  <si>
    <t>14-4</t>
  </si>
  <si>
    <t>15-1</t>
  </si>
  <si>
    <t>Tamanho de Amostra para Erroa Amostral Desejado</t>
  </si>
  <si>
    <t>15-2</t>
  </si>
  <si>
    <t>15-3</t>
  </si>
  <si>
    <t>Erro Amostral  Desejado %</t>
  </si>
  <si>
    <t xml:space="preserve">E_% = </t>
  </si>
  <si>
    <t>16-1</t>
  </si>
  <si>
    <t>16-2</t>
  </si>
  <si>
    <t>17-2</t>
  </si>
  <si>
    <t>2-2</t>
  </si>
  <si>
    <t>18-1</t>
  </si>
  <si>
    <t>19-1</t>
  </si>
  <si>
    <t>2-1</t>
  </si>
  <si>
    <t>2-3</t>
  </si>
  <si>
    <t>20-1</t>
  </si>
  <si>
    <t>21-1</t>
  </si>
  <si>
    <t>21-2</t>
  </si>
  <si>
    <t>25-1</t>
  </si>
  <si>
    <t>26-1</t>
  </si>
  <si>
    <t>26-2</t>
  </si>
  <si>
    <t>26-3</t>
  </si>
  <si>
    <t>26-4</t>
  </si>
  <si>
    <t>26-5</t>
  </si>
  <si>
    <t>27-1</t>
  </si>
  <si>
    <t>27-2</t>
  </si>
  <si>
    <t>27-3</t>
  </si>
  <si>
    <t>27-4</t>
  </si>
  <si>
    <t>27-5</t>
  </si>
  <si>
    <t>27-6</t>
  </si>
  <si>
    <t>28-1</t>
  </si>
  <si>
    <t>28-2</t>
  </si>
  <si>
    <t>28-3</t>
  </si>
  <si>
    <t>28-4</t>
  </si>
  <si>
    <t>29-1</t>
  </si>
  <si>
    <t>29-2</t>
  </si>
  <si>
    <t>29-3</t>
  </si>
  <si>
    <t>3-1</t>
  </si>
  <si>
    <t>3-2</t>
  </si>
  <si>
    <t>3-3</t>
  </si>
  <si>
    <t>3-4</t>
  </si>
  <si>
    <t>3-5</t>
  </si>
  <si>
    <t>3-6</t>
  </si>
  <si>
    <t>30-1</t>
  </si>
  <si>
    <t>30-2</t>
  </si>
  <si>
    <t>30-3</t>
  </si>
  <si>
    <t>31-1</t>
  </si>
  <si>
    <t>31-2</t>
  </si>
  <si>
    <t>31-3</t>
  </si>
  <si>
    <t>31-4</t>
  </si>
  <si>
    <t>32-1</t>
  </si>
  <si>
    <t>32-2</t>
  </si>
  <si>
    <t>33-1</t>
  </si>
  <si>
    <t>34-1</t>
  </si>
  <si>
    <t>4-1</t>
  </si>
  <si>
    <t>4-2</t>
  </si>
  <si>
    <t>4-3</t>
  </si>
  <si>
    <t>4-4</t>
  </si>
  <si>
    <t>4-5</t>
  </si>
  <si>
    <t>4-6</t>
  </si>
  <si>
    <t>5-1</t>
  </si>
  <si>
    <t>5-2</t>
  </si>
  <si>
    <t>5-3</t>
  </si>
  <si>
    <t>5-4</t>
  </si>
  <si>
    <t>5-5</t>
  </si>
  <si>
    <t>5-6</t>
  </si>
  <si>
    <t>5-7</t>
  </si>
  <si>
    <t>5-8</t>
  </si>
  <si>
    <t>6-1</t>
  </si>
  <si>
    <t>6-2</t>
  </si>
  <si>
    <t>6-3</t>
  </si>
  <si>
    <t>6-4</t>
  </si>
  <si>
    <t>6-5</t>
  </si>
  <si>
    <t>6-6</t>
  </si>
  <si>
    <t>6-7</t>
  </si>
  <si>
    <t>8-1</t>
  </si>
  <si>
    <t>8-2</t>
  </si>
  <si>
    <t>8-3</t>
  </si>
  <si>
    <t>9-1</t>
  </si>
  <si>
    <t>9-2</t>
  </si>
  <si>
    <t>9-3</t>
  </si>
  <si>
    <t>9-4</t>
  </si>
  <si>
    <t>9-5</t>
  </si>
  <si>
    <t>9-6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</si>
</sst>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8">
    <numFmt numFmtId="164" formatCode="0.000000"/>
    <numFmt numFmtId="165" formatCode="#,##0.0"/>
    <numFmt numFmtId="166" formatCode="0.0"/>
    <numFmt numFmtId="167" formatCode="#,##0.000"/>
    <numFmt numFmtId="168" formatCode="#,##0.0000000"/>
    <numFmt numFmtId="169" formatCode="#,##0.0000"/>
    <numFmt numFmtId="170" formatCode="#,##0.000000"/>
    <numFmt numFmtId="171" formatCode="0.0000"/>
  </numFmts>
  <fonts count="5">
    <font>
      <sz val="10.0"/>
      <color rgb="FF000000"/>
      <name val="Arial"/>
    </font>
    <font>
      <sz val="11.0"/>
      <color theme="1"/>
      <name val="Calibri"/>
    </font>
    <font>
      <color theme="1"/>
      <name val="Calibri"/>
    </font>
    <font>
      <b/>
      <sz val="11.0"/>
      <color theme="1"/>
      <name val="Calibri"/>
    </font>
    <font/>
  </fonts>
  <fills count="3">
    <fill>
      <patternFill patternType="none"/>
    </fill>
    <fill>
      <patternFill patternType="lightGray"/>
    </fill>
    <fill>
      <patternFill patternType="solid">
        <fgColor rgb="FFB7B7B7"/>
        <bgColor rgb="FFB7B7B7"/>
      </patternFill>
    </fill>
  </fills>
  <borders count="5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47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shrinkToFit="0" vertical="bottom" wrapText="0"/>
    </xf>
    <xf borderId="1" fillId="0" fontId="2" numFmtId="0" xfId="0" applyAlignment="1" applyBorder="1" applyFont="1">
      <alignment vertical="bottom"/>
    </xf>
    <xf borderId="0" fillId="0" fontId="2" numFmtId="0" xfId="0" applyAlignment="1" applyFont="1">
      <alignment vertical="bottom"/>
    </xf>
    <xf borderId="0" fillId="0" fontId="1" numFmtId="0" xfId="0" applyAlignment="1" applyFont="1">
      <alignment shrinkToFit="0" wrapText="1"/>
    </xf>
    <xf borderId="1" fillId="0" fontId="1" numFmtId="0" xfId="0" applyAlignment="1" applyBorder="1" applyFont="1">
      <alignment vertical="bottom"/>
    </xf>
    <xf borderId="2" fillId="2" fontId="3" numFmtId="0" xfId="0" applyAlignment="1" applyBorder="1" applyFill="1" applyFont="1">
      <alignment horizontal="center" vertical="bottom"/>
    </xf>
    <xf borderId="3" fillId="0" fontId="4" numFmtId="0" xfId="0" applyBorder="1" applyFont="1"/>
    <xf borderId="4" fillId="0" fontId="4" numFmtId="0" xfId="0" applyBorder="1" applyFont="1"/>
    <xf borderId="1" fillId="2" fontId="2" numFmtId="0" xfId="0" applyAlignment="1" applyBorder="1" applyFont="1">
      <alignment vertical="bottom"/>
    </xf>
    <xf borderId="1" fillId="2" fontId="3" numFmtId="0" xfId="0" applyAlignment="1" applyBorder="1" applyFont="1">
      <alignment shrinkToFit="0" vertical="bottom" wrapText="0"/>
    </xf>
    <xf borderId="1" fillId="2" fontId="3" numFmtId="0" xfId="0" applyAlignment="1" applyBorder="1" applyFont="1">
      <alignment horizontal="right" vertical="bottom"/>
    </xf>
    <xf borderId="1" fillId="2" fontId="2" numFmtId="0" xfId="0" applyAlignment="1" applyBorder="1" applyFont="1">
      <alignment shrinkToFit="0" vertical="bottom" wrapText="0"/>
    </xf>
    <xf borderId="1" fillId="2" fontId="3" numFmtId="0" xfId="0" applyAlignment="1" applyBorder="1" applyFont="1">
      <alignment vertical="bottom"/>
    </xf>
    <xf borderId="1" fillId="2" fontId="3" numFmtId="0" xfId="0" applyAlignment="1" applyBorder="1" applyFont="1">
      <alignment horizontal="center" shrinkToFit="0" wrapText="1"/>
    </xf>
    <xf borderId="2" fillId="2" fontId="3" numFmtId="0" xfId="0" applyAlignment="1" applyBorder="1" applyFont="1">
      <alignment horizontal="center"/>
    </xf>
    <xf borderId="2" fillId="2" fontId="3" numFmtId="0" xfId="0" applyAlignment="1" applyBorder="1" applyFont="1">
      <alignment horizontal="center" shrinkToFit="0" wrapText="1"/>
    </xf>
    <xf borderId="1" fillId="2" fontId="3" numFmtId="0" xfId="0" applyAlignment="1" applyBorder="1" applyFont="1">
      <alignment horizontal="center" vertical="bottom"/>
    </xf>
    <xf borderId="1" fillId="0" fontId="1" numFmtId="0" xfId="0" applyAlignment="1" applyBorder="1" applyFont="1">
      <alignment horizontal="center" vertical="bottom"/>
    </xf>
    <xf borderId="1" fillId="0" fontId="1" numFmtId="2" xfId="0" applyAlignment="1" applyBorder="1" applyFont="1" applyNumberFormat="1">
      <alignment horizontal="center" vertical="bottom"/>
    </xf>
    <xf borderId="1" fillId="2" fontId="3" numFmtId="2" xfId="0" applyAlignment="1" applyBorder="1" applyFont="1" applyNumberFormat="1">
      <alignment horizontal="right" vertical="bottom"/>
    </xf>
    <xf borderId="0" fillId="0" fontId="1" numFmtId="0" xfId="0" applyAlignment="1" applyFont="1">
      <alignment horizontal="center" vertical="bottom"/>
    </xf>
    <xf borderId="1" fillId="0" fontId="1" numFmtId="4" xfId="0" applyAlignment="1" applyBorder="1" applyFont="1" applyNumberFormat="1">
      <alignment horizontal="right" vertical="bottom"/>
    </xf>
    <xf borderId="1" fillId="0" fontId="2" numFmtId="164" xfId="0" applyAlignment="1" applyBorder="1" applyFont="1" applyNumberFormat="1">
      <alignment vertical="bottom"/>
    </xf>
    <xf borderId="1" fillId="0" fontId="1" numFmtId="0" xfId="0" applyAlignment="1" applyBorder="1" applyFont="1">
      <alignment horizontal="right" vertical="bottom"/>
    </xf>
    <xf borderId="1" fillId="0" fontId="1" numFmtId="2" xfId="0" applyAlignment="1" applyBorder="1" applyFont="1" applyNumberFormat="1">
      <alignment horizontal="right" vertical="bottom"/>
    </xf>
    <xf borderId="1" fillId="0" fontId="1" numFmtId="165" xfId="0" applyAlignment="1" applyBorder="1" applyFont="1" applyNumberFormat="1">
      <alignment horizontal="right" vertical="bottom"/>
    </xf>
    <xf borderId="1" fillId="0" fontId="1" numFmtId="3" xfId="0" applyAlignment="1" applyBorder="1" applyFont="1" applyNumberFormat="1">
      <alignment horizontal="right" vertical="bottom"/>
    </xf>
    <xf borderId="0" fillId="0" fontId="1" numFmtId="0" xfId="0" applyAlignment="1" applyFont="1">
      <alignment horizontal="right" vertical="bottom"/>
    </xf>
    <xf borderId="1" fillId="0" fontId="1" numFmtId="1" xfId="0" applyAlignment="1" applyBorder="1" applyFont="1" applyNumberFormat="1">
      <alignment horizontal="right" vertical="bottom"/>
    </xf>
    <xf borderId="1" fillId="0" fontId="1" numFmtId="166" xfId="0" applyAlignment="1" applyBorder="1" applyFont="1" applyNumberFormat="1">
      <alignment horizontal="right" vertical="bottom"/>
    </xf>
    <xf borderId="0" fillId="0" fontId="1" numFmtId="4" xfId="0" applyAlignment="1" applyFont="1" applyNumberFormat="1">
      <alignment horizontal="right" vertical="bottom"/>
    </xf>
    <xf borderId="1" fillId="0" fontId="1" numFmtId="167" xfId="0" applyAlignment="1" applyBorder="1" applyFont="1" applyNumberFormat="1">
      <alignment horizontal="right" vertical="bottom"/>
    </xf>
    <xf borderId="1" fillId="0" fontId="1" numFmtId="168" xfId="0" applyAlignment="1" applyBorder="1" applyFont="1" applyNumberFormat="1">
      <alignment horizontal="right" vertical="bottom"/>
    </xf>
    <xf borderId="1" fillId="0" fontId="1" numFmtId="169" xfId="0" applyAlignment="1" applyBorder="1" applyFont="1" applyNumberFormat="1">
      <alignment horizontal="right" vertical="bottom"/>
    </xf>
    <xf borderId="1" fillId="0" fontId="1" numFmtId="170" xfId="0" applyAlignment="1" applyBorder="1" applyFont="1" applyNumberFormat="1">
      <alignment horizontal="right" vertical="bottom"/>
    </xf>
    <xf borderId="1" fillId="0" fontId="1" numFmtId="171" xfId="0" applyAlignment="1" applyBorder="1" applyFont="1" applyNumberFormat="1">
      <alignment horizontal="right" vertical="bottom"/>
    </xf>
    <xf borderId="1" fillId="0" fontId="2" numFmtId="0" xfId="0" applyAlignment="1" applyBorder="1" applyFont="1">
      <alignment shrinkToFit="0" vertical="bottom" wrapText="0"/>
    </xf>
    <xf borderId="1" fillId="0" fontId="2" numFmtId="165" xfId="0" applyAlignment="1" applyBorder="1" applyFont="1" applyNumberFormat="1">
      <alignment vertical="bottom"/>
    </xf>
    <xf borderId="1" fillId="0" fontId="1" numFmtId="169" xfId="0" applyAlignment="1" applyBorder="1" applyFont="1" applyNumberFormat="1">
      <alignment horizontal="center" vertical="bottom"/>
    </xf>
    <xf borderId="1" fillId="0" fontId="1" numFmtId="1" xfId="0" applyAlignment="1" applyBorder="1" applyFont="1" applyNumberFormat="1">
      <alignment horizontal="center" vertical="bottom"/>
    </xf>
    <xf borderId="0" fillId="0" fontId="1" numFmtId="0" xfId="0" applyAlignment="1" applyFont="1">
      <alignment horizontal="center"/>
    </xf>
    <xf borderId="1" fillId="2" fontId="3" numFmtId="0" xfId="0" applyAlignment="1" applyBorder="1" applyFont="1">
      <alignment horizontal="center" shrinkToFit="0" vertical="bottom" wrapText="0"/>
    </xf>
    <xf borderId="1" fillId="2" fontId="3" numFmtId="0" xfId="0" applyAlignment="1" applyBorder="1" applyFont="1">
      <alignment shrinkToFit="0" vertical="bottom" wrapText="0"/>
    </xf>
    <xf borderId="1" fillId="0" fontId="2" numFmtId="171" xfId="0" applyAlignment="1" applyBorder="1" applyFont="1" applyNumberFormat="1">
      <alignment vertical="bottom"/>
    </xf>
    <xf borderId="1" fillId="0" fontId="2" numFmtId="169" xfId="0" applyAlignment="1" applyBorder="1" applyFont="1" applyNumberFormat="1">
      <alignment vertical="bottom"/>
    </xf>
    <xf borderId="1" fillId="0" fontId="2" numFmtId="4" xfId="0" applyAlignment="1" applyBorder="1" applyFont="1" applyNumberFormat="1">
      <alignment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sheetData>
    <row r="1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</row>
    <row r="2">
      <c r="A2" s="4" t="s">
        <v>1</v>
      </c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</row>
    <row r="3">
      <c r="A3" s="5"/>
      <c r="B3" s="2"/>
      <c r="C3" s="2"/>
      <c r="D3" s="2"/>
      <c r="E3" s="2"/>
      <c r="F3" s="2"/>
      <c r="G3" s="2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</row>
    <row r="4">
      <c r="A4" s="6" t="s">
        <v>2</v>
      </c>
      <c r="B4" s="7"/>
      <c r="C4" s="7"/>
      <c r="D4" s="7"/>
      <c r="E4" s="7"/>
      <c r="F4" s="7"/>
      <c r="G4" s="8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</row>
    <row r="5">
      <c r="A5" s="9"/>
      <c r="B5" s="10" t="s">
        <v>3</v>
      </c>
      <c r="C5" s="11">
        <v>273.0</v>
      </c>
      <c r="D5" s="12" t="s">
        <v>4</v>
      </c>
      <c r="E5" s="9"/>
      <c r="F5" s="9"/>
      <c r="G5" s="9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</row>
    <row r="6">
      <c r="A6" s="9"/>
      <c r="B6" s="13"/>
      <c r="C6" s="11">
        <v>665.0</v>
      </c>
      <c r="D6" s="12" t="s">
        <v>5</v>
      </c>
      <c r="E6" s="9"/>
      <c r="F6" s="9"/>
      <c r="G6" s="9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>
      <c r="A7" s="9"/>
      <c r="B7" s="13"/>
      <c r="C7" s="9"/>
      <c r="D7" s="9"/>
      <c r="E7" s="9"/>
      <c r="F7" s="9"/>
      <c r="G7" s="9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</row>
    <row r="8">
      <c r="A8" s="9"/>
      <c r="B8" s="10" t="s">
        <v>6</v>
      </c>
      <c r="C8" s="11">
        <v>90586.71</v>
      </c>
      <c r="D8" s="9" t="s">
        <v>7</v>
      </c>
      <c r="E8" s="12" t="s">
        <v>4</v>
      </c>
      <c r="F8" s="9"/>
      <c r="G8" s="9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</row>
    <row r="9">
      <c r="A9" s="9"/>
      <c r="B9" s="13"/>
      <c r="C9" s="11">
        <v>385875.54</v>
      </c>
      <c r="D9" s="9" t="s">
        <v>7</v>
      </c>
      <c r="E9" s="9" t="s">
        <v>8</v>
      </c>
      <c r="F9" s="9"/>
      <c r="G9" s="9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</row>
    <row r="10">
      <c r="A10" s="9"/>
      <c r="B10" s="13"/>
      <c r="C10" s="9"/>
      <c r="D10" s="9"/>
      <c r="E10" s="9"/>
      <c r="F10" s="9"/>
      <c r="G10" s="9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</row>
    <row r="11">
      <c r="A11" s="9"/>
      <c r="B11" s="10" t="s">
        <v>9</v>
      </c>
      <c r="C11" s="11">
        <v>421928.0</v>
      </c>
      <c r="D11" s="9" t="s">
        <v>10</v>
      </c>
      <c r="E11" s="12" t="s">
        <v>4</v>
      </c>
      <c r="F11" s="9"/>
      <c r="G11" s="9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</row>
    <row r="12">
      <c r="A12" s="9"/>
      <c r="B12" s="13"/>
      <c r="C12" s="11">
        <v>1.2633952E7</v>
      </c>
      <c r="D12" s="9" t="s">
        <v>10</v>
      </c>
      <c r="E12" s="9" t="s">
        <v>8</v>
      </c>
      <c r="F12" s="9"/>
      <c r="G12" s="9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</row>
    <row r="13">
      <c r="A13" s="2"/>
      <c r="B13" s="2"/>
      <c r="C13" s="2"/>
      <c r="D13" s="2"/>
      <c r="E13" s="2"/>
      <c r="F13" s="2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</row>
    <row r="14">
      <c r="A14" s="6" t="s">
        <v>11</v>
      </c>
      <c r="B14" s="7"/>
      <c r="C14" s="7"/>
      <c r="D14" s="7"/>
      <c r="E14" s="8"/>
      <c r="F14" s="9"/>
      <c r="G14" s="3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3"/>
      <c r="AC14" s="3"/>
      <c r="AD14" s="3"/>
    </row>
    <row r="15">
      <c r="A15" s="14" t="s">
        <v>12</v>
      </c>
      <c r="B15" s="14" t="s">
        <v>13</v>
      </c>
      <c r="C15" s="14" t="s">
        <v>14</v>
      </c>
      <c r="D15" s="14" t="s">
        <v>15</v>
      </c>
      <c r="E15" s="14" t="s">
        <v>16</v>
      </c>
      <c r="F15" s="14" t="s">
        <v>17</v>
      </c>
      <c r="G15" s="2"/>
      <c r="H15" s="15" t="s">
        <v>18</v>
      </c>
      <c r="I15" s="7"/>
      <c r="J15" s="7"/>
      <c r="K15" s="8"/>
      <c r="L15" s="9" t="s">
        <v>19</v>
      </c>
      <c r="M15" s="16" t="s">
        <v>8</v>
      </c>
      <c r="N15" s="7"/>
      <c r="O15" s="7"/>
      <c r="P15" s="8"/>
      <c r="Q15" s="9"/>
      <c r="R15" s="16" t="s">
        <v>20</v>
      </c>
      <c r="S15" s="7"/>
      <c r="T15" s="7"/>
      <c r="U15" s="7"/>
      <c r="V15" s="7"/>
      <c r="W15" s="8"/>
      <c r="X15" s="9"/>
      <c r="Y15" s="9"/>
      <c r="Z15" s="9"/>
      <c r="AA15" s="9"/>
      <c r="AB15" s="3"/>
      <c r="AC15" s="3"/>
      <c r="AD15" s="3"/>
    </row>
    <row r="16">
      <c r="A16" s="17" t="s">
        <v>21</v>
      </c>
      <c r="B16" s="18">
        <v>264.0</v>
      </c>
      <c r="C16" s="18">
        <v>36.0</v>
      </c>
      <c r="D16" s="18">
        <v>35.16</v>
      </c>
      <c r="E16" s="18">
        <v>2.0</v>
      </c>
      <c r="F16" s="19">
        <f t="shared" ref="F16:F44" si="1">(E16-$K$29*D16)^2</f>
        <v>0.4174274246</v>
      </c>
      <c r="G16" s="2"/>
      <c r="H16" s="12" t="s">
        <v>2</v>
      </c>
      <c r="I16" s="13"/>
      <c r="J16" s="13"/>
      <c r="K16" s="9"/>
      <c r="L16" s="9"/>
      <c r="M16" s="12" t="s">
        <v>2</v>
      </c>
      <c r="N16" s="13"/>
      <c r="O16" s="13"/>
      <c r="P16" s="9"/>
      <c r="Q16" s="9"/>
      <c r="R16" s="12" t="s">
        <v>2</v>
      </c>
      <c r="S16" s="9"/>
      <c r="T16" s="13"/>
      <c r="U16" s="13" t="s">
        <v>22</v>
      </c>
      <c r="V16" s="17" t="s">
        <v>23</v>
      </c>
      <c r="W16" s="17" t="s">
        <v>24</v>
      </c>
      <c r="X16" s="9"/>
      <c r="Y16" s="9"/>
      <c r="Z16" s="9"/>
      <c r="AA16" s="9"/>
      <c r="AB16" s="3"/>
      <c r="AC16" s="3"/>
      <c r="AD16" s="3"/>
    </row>
    <row r="17">
      <c r="A17" s="17" t="s">
        <v>21</v>
      </c>
      <c r="B17" s="18">
        <v>1182.0</v>
      </c>
      <c r="C17" s="18">
        <v>20537.0</v>
      </c>
      <c r="D17" s="18">
        <v>626.51</v>
      </c>
      <c r="E17" s="18">
        <v>20.0</v>
      </c>
      <c r="F17" s="19">
        <f t="shared" si="1"/>
        <v>17.01691841</v>
      </c>
      <c r="G17" s="2"/>
      <c r="H17" s="9"/>
      <c r="I17" s="10" t="s">
        <v>25</v>
      </c>
      <c r="J17" s="13" t="s">
        <v>26</v>
      </c>
      <c r="K17" s="11">
        <f>C5</f>
        <v>273</v>
      </c>
      <c r="L17" s="9"/>
      <c r="M17" s="9"/>
      <c r="N17" s="10" t="s">
        <v>25</v>
      </c>
      <c r="O17" s="13" t="s">
        <v>26</v>
      </c>
      <c r="P17" s="11">
        <f>C6</f>
        <v>665</v>
      </c>
      <c r="Q17" s="9"/>
      <c r="R17" s="9"/>
      <c r="S17" s="10" t="s">
        <v>25</v>
      </c>
      <c r="T17" s="13" t="s">
        <v>26</v>
      </c>
      <c r="U17" s="11">
        <f t="shared" ref="U17:U18" si="2">K17</f>
        <v>273</v>
      </c>
      <c r="V17" s="11">
        <f t="shared" ref="V17:V18" si="3">P17</f>
        <v>665</v>
      </c>
      <c r="W17" s="11">
        <f t="shared" ref="W17:W18" si="4">U17+V17</f>
        <v>938</v>
      </c>
      <c r="X17" s="9"/>
      <c r="Y17" s="9"/>
      <c r="Z17" s="9"/>
      <c r="AA17" s="9"/>
      <c r="AB17" s="3"/>
      <c r="AC17" s="3"/>
      <c r="AD17" s="3"/>
    </row>
    <row r="18">
      <c r="A18" s="17" t="s">
        <v>21</v>
      </c>
      <c r="B18" s="18">
        <v>2224.0</v>
      </c>
      <c r="C18" s="18">
        <v>577.0</v>
      </c>
      <c r="D18" s="18">
        <v>110.47</v>
      </c>
      <c r="E18" s="18">
        <v>3.0</v>
      </c>
      <c r="F18" s="19">
        <f t="shared" si="1"/>
        <v>1.572245916</v>
      </c>
      <c r="G18" s="2"/>
      <c r="H18" s="9"/>
      <c r="I18" s="10" t="s">
        <v>27</v>
      </c>
      <c r="J18" s="13" t="s">
        <v>28</v>
      </c>
      <c r="K18" s="11">
        <f>C8</f>
        <v>90586.71</v>
      </c>
      <c r="L18" s="9" t="s">
        <v>7</v>
      </c>
      <c r="M18" s="9"/>
      <c r="N18" s="10" t="s">
        <v>27</v>
      </c>
      <c r="O18" s="13" t="s">
        <v>28</v>
      </c>
      <c r="P18" s="11">
        <f>C9</f>
        <v>385875.54</v>
      </c>
      <c r="Q18" s="9" t="s">
        <v>7</v>
      </c>
      <c r="R18" s="9"/>
      <c r="S18" s="10" t="s">
        <v>27</v>
      </c>
      <c r="T18" s="13" t="s">
        <v>28</v>
      </c>
      <c r="U18" s="20">
        <f t="shared" si="2"/>
        <v>90586.71</v>
      </c>
      <c r="V18" s="20">
        <f t="shared" si="3"/>
        <v>385875.54</v>
      </c>
      <c r="W18" s="20">
        <f t="shared" si="4"/>
        <v>476462.25</v>
      </c>
      <c r="X18" s="9" t="s">
        <v>7</v>
      </c>
      <c r="Y18" s="9"/>
      <c r="Z18" s="9"/>
      <c r="AA18" s="9"/>
      <c r="AB18" s="3"/>
      <c r="AC18" s="3"/>
      <c r="AD18" s="3"/>
    </row>
    <row r="19">
      <c r="A19" s="17" t="s">
        <v>21</v>
      </c>
      <c r="B19" s="18">
        <v>4701.0</v>
      </c>
      <c r="C19" s="18">
        <v>37.0</v>
      </c>
      <c r="D19" s="18">
        <v>48.98</v>
      </c>
      <c r="E19" s="18">
        <v>0.0</v>
      </c>
      <c r="F19" s="19">
        <f t="shared" si="1"/>
        <v>3.557311</v>
      </c>
      <c r="G19" s="2"/>
      <c r="H19" s="9"/>
      <c r="I19" s="10" t="s">
        <v>29</v>
      </c>
      <c r="J19" s="13" t="s">
        <v>30</v>
      </c>
      <c r="K19" s="20">
        <f>K18/K17</f>
        <v>331.8194505</v>
      </c>
      <c r="L19" s="9" t="s">
        <v>7</v>
      </c>
      <c r="M19" s="9"/>
      <c r="N19" s="10" t="s">
        <v>29</v>
      </c>
      <c r="O19" s="13" t="s">
        <v>30</v>
      </c>
      <c r="P19" s="20">
        <f>P18/P17</f>
        <v>580.2639699</v>
      </c>
      <c r="Q19" s="9" t="s">
        <v>7</v>
      </c>
      <c r="R19" s="9"/>
      <c r="S19" s="10" t="s">
        <v>29</v>
      </c>
      <c r="T19" s="13" t="s">
        <v>30</v>
      </c>
      <c r="U19" s="20">
        <v>191.075</v>
      </c>
      <c r="V19" s="20">
        <v>574.2109</v>
      </c>
      <c r="W19" s="20">
        <f>W18/W17</f>
        <v>507.9554904</v>
      </c>
      <c r="X19" s="9" t="s">
        <v>7</v>
      </c>
      <c r="Y19" s="9"/>
      <c r="Z19" s="9"/>
      <c r="AA19" s="9"/>
      <c r="AB19" s="3"/>
      <c r="AC19" s="3"/>
      <c r="AD19" s="3"/>
    </row>
    <row r="20">
      <c r="A20" s="17" t="s">
        <v>21</v>
      </c>
      <c r="B20" s="18">
        <v>4742.0</v>
      </c>
      <c r="C20" s="18">
        <v>25.0</v>
      </c>
      <c r="D20" s="18">
        <v>36.04</v>
      </c>
      <c r="E20" s="18">
        <v>0.0</v>
      </c>
      <c r="F20" s="19">
        <f t="shared" si="1"/>
        <v>1.925989159</v>
      </c>
      <c r="G20" s="2"/>
      <c r="H20" s="9"/>
      <c r="I20" s="13"/>
      <c r="J20" s="13"/>
      <c r="K20" s="9"/>
      <c r="L20" s="9"/>
      <c r="M20" s="9"/>
      <c r="N20" s="13"/>
      <c r="O20" s="13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3"/>
      <c r="AC20" s="3"/>
      <c r="AD20" s="3"/>
    </row>
    <row r="21">
      <c r="A21" s="17" t="s">
        <v>21</v>
      </c>
      <c r="B21" s="18">
        <v>4879.0</v>
      </c>
      <c r="C21" s="18">
        <v>3140.0</v>
      </c>
      <c r="D21" s="18">
        <v>406.41</v>
      </c>
      <c r="E21" s="18">
        <v>0.0</v>
      </c>
      <c r="F21" s="19">
        <f t="shared" si="1"/>
        <v>244.9136805</v>
      </c>
      <c r="G21" s="2"/>
      <c r="H21" s="9"/>
      <c r="I21" s="13"/>
      <c r="J21" s="13"/>
      <c r="K21" s="9"/>
      <c r="L21" s="9"/>
      <c r="M21" s="9"/>
      <c r="N21" s="13"/>
      <c r="O21" s="13"/>
      <c r="P21" s="9"/>
      <c r="Q21" s="9"/>
      <c r="R21" s="12" t="s">
        <v>31</v>
      </c>
      <c r="S21" s="9"/>
      <c r="T21" s="9"/>
      <c r="U21" s="9"/>
      <c r="V21" s="9"/>
      <c r="W21" s="9"/>
      <c r="X21" s="9"/>
      <c r="Y21" s="9"/>
      <c r="Z21" s="9"/>
      <c r="AA21" s="9"/>
      <c r="AB21" s="3"/>
      <c r="AC21" s="3"/>
      <c r="AD21" s="3"/>
    </row>
    <row r="22">
      <c r="A22" s="17" t="s">
        <v>21</v>
      </c>
      <c r="B22" s="18">
        <v>6147.0</v>
      </c>
      <c r="C22" s="18">
        <v>3100.0</v>
      </c>
      <c r="D22" s="18">
        <v>520.07</v>
      </c>
      <c r="E22" s="18">
        <v>29.0</v>
      </c>
      <c r="F22" s="19">
        <f t="shared" si="1"/>
        <v>80.52462557</v>
      </c>
      <c r="G22" s="2"/>
      <c r="H22" s="12" t="s">
        <v>32</v>
      </c>
      <c r="I22" s="13"/>
      <c r="J22" s="13"/>
      <c r="K22" s="9"/>
      <c r="L22" s="9"/>
      <c r="M22" s="12" t="s">
        <v>32</v>
      </c>
      <c r="N22" s="13"/>
      <c r="O22" s="13"/>
      <c r="P22" s="9"/>
      <c r="Q22" s="9"/>
      <c r="R22" s="9"/>
      <c r="S22" s="9"/>
      <c r="T22" s="14" t="s">
        <v>25</v>
      </c>
      <c r="U22" s="14" t="s">
        <v>33</v>
      </c>
      <c r="V22" s="14" t="s">
        <v>34</v>
      </c>
      <c r="W22" s="14" t="s">
        <v>35</v>
      </c>
      <c r="X22" s="14" t="s">
        <v>36</v>
      </c>
      <c r="Y22" s="14" t="s">
        <v>37</v>
      </c>
      <c r="Z22" s="14" t="s">
        <v>38</v>
      </c>
      <c r="AA22" s="14" t="s">
        <v>39</v>
      </c>
      <c r="AB22" s="3"/>
      <c r="AC22" s="3"/>
      <c r="AD22" s="3"/>
    </row>
    <row r="23">
      <c r="A23" s="17" t="s">
        <v>21</v>
      </c>
      <c r="B23" s="18">
        <v>6185.0</v>
      </c>
      <c r="C23" s="18">
        <v>114.0</v>
      </c>
      <c r="D23" s="18">
        <v>52.58</v>
      </c>
      <c r="E23" s="18">
        <v>2.0</v>
      </c>
      <c r="F23" s="19">
        <f t="shared" si="1"/>
        <v>0.0006105589408</v>
      </c>
      <c r="G23" s="2"/>
      <c r="H23" s="9"/>
      <c r="I23" s="10" t="s">
        <v>34</v>
      </c>
      <c r="J23" s="13" t="s">
        <v>40</v>
      </c>
      <c r="K23" s="11">
        <f>COUNT(B16:B44)</f>
        <v>29</v>
      </c>
      <c r="L23" s="9"/>
      <c r="M23" s="9"/>
      <c r="N23" s="10" t="s">
        <v>34</v>
      </c>
      <c r="O23" s="13" t="s">
        <v>40</v>
      </c>
      <c r="P23" s="11">
        <f>COUNT(B45:B115)</f>
        <v>71</v>
      </c>
      <c r="Q23" s="9"/>
      <c r="R23" s="9"/>
      <c r="S23" s="9"/>
      <c r="T23" s="17" t="s">
        <v>41</v>
      </c>
      <c r="U23" s="17" t="s">
        <v>42</v>
      </c>
      <c r="V23" s="17" t="s">
        <v>43</v>
      </c>
      <c r="W23" s="17" t="s">
        <v>44</v>
      </c>
      <c r="X23" s="17" t="s">
        <v>45</v>
      </c>
      <c r="Y23" s="17" t="s">
        <v>46</v>
      </c>
      <c r="Z23" s="17" t="s">
        <v>47</v>
      </c>
      <c r="AA23" s="17" t="s">
        <v>48</v>
      </c>
      <c r="AB23" s="3"/>
      <c r="AC23" s="21" t="s">
        <v>49</v>
      </c>
      <c r="AD23" s="21" t="s">
        <v>50</v>
      </c>
    </row>
    <row r="24">
      <c r="A24" s="17" t="s">
        <v>21</v>
      </c>
      <c r="B24" s="18">
        <v>6201.0</v>
      </c>
      <c r="C24" s="18">
        <v>244.0</v>
      </c>
      <c r="D24" s="18">
        <v>139.33</v>
      </c>
      <c r="E24" s="18">
        <v>4.0</v>
      </c>
      <c r="F24" s="19">
        <f t="shared" si="1"/>
        <v>1.863799983</v>
      </c>
      <c r="G24" s="2"/>
      <c r="H24" s="2"/>
      <c r="I24" s="1" t="s">
        <v>51</v>
      </c>
      <c r="J24" s="5"/>
      <c r="K24" s="22">
        <f>1-K23/K17</f>
        <v>0.8937728938</v>
      </c>
      <c r="L24" s="23"/>
      <c r="M24" s="2"/>
      <c r="N24" s="1" t="s">
        <v>51</v>
      </c>
      <c r="O24" s="5"/>
      <c r="P24" s="22">
        <f>1-P23/P17</f>
        <v>0.8932330827</v>
      </c>
      <c r="Q24" s="2"/>
      <c r="R24" s="2"/>
      <c r="S24" s="5" t="s">
        <v>22</v>
      </c>
      <c r="T24" s="24">
        <f>U17</f>
        <v>273</v>
      </c>
      <c r="U24" s="25">
        <f>U18</f>
        <v>90586.71</v>
      </c>
      <c r="V24" s="24">
        <f>K23</f>
        <v>29</v>
      </c>
      <c r="W24" s="25">
        <f t="shared" ref="W24:W25" si="5">T24*(T24-V24)/V24</f>
        <v>2296.965517</v>
      </c>
      <c r="X24" s="22">
        <f>K31</f>
        <v>339.9972355</v>
      </c>
      <c r="Y24" s="26">
        <f>SQRT(X24)/U19*100</f>
        <v>9.650144683</v>
      </c>
      <c r="Z24" s="27">
        <f>K43</f>
        <v>3488.242136</v>
      </c>
      <c r="AA24" s="27">
        <v>11798.2456627852</v>
      </c>
      <c r="AB24" s="3"/>
      <c r="AC24" s="28">
        <f t="shared" ref="AC24:AC25" si="6">W24*X24</f>
        <v>780961.926</v>
      </c>
      <c r="AD24" s="28">
        <f t="shared" ref="AD24:AD25" si="7">W24*X24^2</f>
        <v>265524895.9</v>
      </c>
    </row>
    <row r="25">
      <c r="A25" s="17" t="s">
        <v>21</v>
      </c>
      <c r="B25" s="18">
        <v>7652.0</v>
      </c>
      <c r="C25" s="18">
        <v>262.0</v>
      </c>
      <c r="D25" s="18">
        <v>286.55</v>
      </c>
      <c r="E25" s="18">
        <v>36.0</v>
      </c>
      <c r="F25" s="19">
        <f t="shared" si="1"/>
        <v>623.2890153</v>
      </c>
      <c r="G25" s="2"/>
      <c r="H25" s="2"/>
      <c r="I25" s="5"/>
      <c r="J25" s="5"/>
      <c r="K25" s="2"/>
      <c r="L25" s="2"/>
      <c r="M25" s="2"/>
      <c r="N25" s="5"/>
      <c r="O25" s="5"/>
      <c r="P25" s="2"/>
      <c r="Q25" s="2"/>
      <c r="R25" s="2"/>
      <c r="S25" s="5" t="s">
        <v>23</v>
      </c>
      <c r="T25" s="24">
        <f>V17</f>
        <v>665</v>
      </c>
      <c r="U25" s="25">
        <f>V18</f>
        <v>385875.54</v>
      </c>
      <c r="V25" s="24">
        <f>P23</f>
        <v>71</v>
      </c>
      <c r="W25" s="25">
        <f t="shared" si="5"/>
        <v>5563.521127</v>
      </c>
      <c r="X25" s="22">
        <f>P31</f>
        <v>209.4292618</v>
      </c>
      <c r="Y25" s="26">
        <f>SQRT(X25)/U19*100</f>
        <v>7.573817092</v>
      </c>
      <c r="Z25" s="27">
        <f>P43</f>
        <v>14848.2772</v>
      </c>
      <c r="AA25" s="27">
        <v>199992.328326083</v>
      </c>
      <c r="AB25" s="3"/>
      <c r="AC25" s="28">
        <f t="shared" si="6"/>
        <v>1165164.123</v>
      </c>
      <c r="AD25" s="28">
        <f t="shared" si="7"/>
        <v>244019462.1</v>
      </c>
    </row>
    <row r="26">
      <c r="A26" s="17" t="s">
        <v>21</v>
      </c>
      <c r="B26" s="18">
        <v>7686.0</v>
      </c>
      <c r="C26" s="18">
        <v>344.0</v>
      </c>
      <c r="D26" s="18">
        <v>319.57</v>
      </c>
      <c r="E26" s="18">
        <v>8.0</v>
      </c>
      <c r="F26" s="19">
        <f t="shared" si="1"/>
        <v>18.53949567</v>
      </c>
      <c r="G26" s="2"/>
      <c r="H26" s="2"/>
      <c r="I26" s="1" t="s">
        <v>52</v>
      </c>
      <c r="J26" s="5" t="s">
        <v>53</v>
      </c>
      <c r="K26" s="25">
        <f>AVERAGE(D16:D44)</f>
        <v>414.6110345</v>
      </c>
      <c r="L26" s="2" t="s">
        <v>7</v>
      </c>
      <c r="M26" s="2"/>
      <c r="N26" s="1" t="s">
        <v>52</v>
      </c>
      <c r="O26" s="5" t="s">
        <v>53</v>
      </c>
      <c r="P26" s="25">
        <f>AVERAGE(D45:D115)</f>
        <v>533.3009859</v>
      </c>
      <c r="Q26" s="2" t="s">
        <v>7</v>
      </c>
      <c r="R26" s="2"/>
      <c r="S26" s="2"/>
      <c r="T26" s="2"/>
      <c r="U26" s="2"/>
      <c r="V26" s="2"/>
      <c r="W26" s="2"/>
      <c r="X26" s="2"/>
      <c r="Y26" s="24">
        <f>SQRT(K31)/K29*100</f>
        <v>47884.56606</v>
      </c>
      <c r="Z26" s="2"/>
      <c r="AA26" s="2"/>
      <c r="AB26" s="3"/>
      <c r="AC26" s="3"/>
      <c r="AD26" s="3"/>
    </row>
    <row r="27">
      <c r="A27" s="17" t="s">
        <v>21</v>
      </c>
      <c r="B27" s="18">
        <v>7687.0</v>
      </c>
      <c r="C27" s="18">
        <v>20713.0</v>
      </c>
      <c r="D27" s="18">
        <v>3228.49</v>
      </c>
      <c r="E27" s="18">
        <v>204.0</v>
      </c>
      <c r="F27" s="19">
        <f t="shared" si="1"/>
        <v>6348.875898</v>
      </c>
      <c r="G27" s="2"/>
      <c r="H27" s="2"/>
      <c r="I27" s="5"/>
      <c r="J27" s="5" t="s">
        <v>54</v>
      </c>
      <c r="K27" s="25">
        <f>AVERAGE(E16:E44)</f>
        <v>15.96551724</v>
      </c>
      <c r="L27" s="2" t="s">
        <v>55</v>
      </c>
      <c r="M27" s="2"/>
      <c r="N27" s="5"/>
      <c r="O27" s="5" t="s">
        <v>54</v>
      </c>
      <c r="P27" s="25">
        <f>AVERAGE(E45:E115)</f>
        <v>20.52112676</v>
      </c>
      <c r="Q27" s="2" t="s">
        <v>55</v>
      </c>
      <c r="R27" s="2"/>
      <c r="S27" s="5" t="s">
        <v>56</v>
      </c>
      <c r="T27" s="29">
        <f>T24+T25</f>
        <v>938</v>
      </c>
      <c r="U27" s="2"/>
      <c r="V27" s="2"/>
      <c r="W27" s="2"/>
      <c r="X27" s="5" t="s">
        <v>57</v>
      </c>
      <c r="Y27" s="5"/>
      <c r="Z27" s="30">
        <f t="shared" ref="Z27:AA27" si="8">SUM(Z24:Z25)</f>
        <v>18336.51934</v>
      </c>
      <c r="AA27" s="22">
        <f t="shared" si="8"/>
        <v>211790.574</v>
      </c>
      <c r="AB27" s="3"/>
      <c r="AC27" s="31">
        <f t="shared" ref="AC27:AD27" si="9">SUM(AC24:AC25)</f>
        <v>1946126.049</v>
      </c>
      <c r="AD27" s="31">
        <f t="shared" si="9"/>
        <v>509544358</v>
      </c>
    </row>
    <row r="28">
      <c r="A28" s="17" t="s">
        <v>21</v>
      </c>
      <c r="B28" s="18">
        <v>7711.0</v>
      </c>
      <c r="C28" s="18">
        <v>1541.0</v>
      </c>
      <c r="D28" s="18">
        <v>525.34</v>
      </c>
      <c r="E28" s="18">
        <v>19.0</v>
      </c>
      <c r="F28" s="19">
        <f t="shared" si="1"/>
        <v>1.511379092</v>
      </c>
      <c r="G28" s="2"/>
      <c r="H28" s="2"/>
      <c r="I28" s="5"/>
      <c r="J28" s="5"/>
      <c r="K28" s="2"/>
      <c r="L28" s="2"/>
      <c r="M28" s="2"/>
      <c r="N28" s="5"/>
      <c r="O28" s="5"/>
      <c r="P28" s="2"/>
      <c r="Q28" s="2"/>
      <c r="R28" s="2"/>
      <c r="S28" s="5" t="s">
        <v>58</v>
      </c>
      <c r="T28" s="2"/>
      <c r="U28" s="2"/>
      <c r="V28" s="2"/>
      <c r="W28" s="2"/>
      <c r="X28" s="5" t="s">
        <v>59</v>
      </c>
      <c r="Y28" s="5"/>
      <c r="Z28" s="32">
        <f>W19/Z27</f>
        <v>0.02770184903</v>
      </c>
      <c r="AA28" s="33">
        <f>(W19/AA27)^2</f>
        <v>0.00000575225411</v>
      </c>
      <c r="AB28" s="3"/>
      <c r="AC28" s="3"/>
      <c r="AD28" s="3"/>
    </row>
    <row r="29">
      <c r="A29" s="17" t="s">
        <v>21</v>
      </c>
      <c r="B29" s="18">
        <v>7714.0</v>
      </c>
      <c r="C29" s="18">
        <v>370.0</v>
      </c>
      <c r="D29" s="18">
        <v>412.92</v>
      </c>
      <c r="E29" s="18">
        <v>16.0</v>
      </c>
      <c r="F29" s="19">
        <f t="shared" si="1"/>
        <v>0.009920118383</v>
      </c>
      <c r="G29" s="2"/>
      <c r="H29" s="2"/>
      <c r="I29" s="1" t="s">
        <v>60</v>
      </c>
      <c r="J29" s="5" t="s">
        <v>61</v>
      </c>
      <c r="K29" s="32">
        <f>K27/K26</f>
        <v>0.0385072174</v>
      </c>
      <c r="L29" s="2" t="s">
        <v>62</v>
      </c>
      <c r="M29" s="2"/>
      <c r="N29" s="1" t="s">
        <v>60</v>
      </c>
      <c r="O29" s="5" t="s">
        <v>61</v>
      </c>
      <c r="P29" s="32">
        <f>P27/P26</f>
        <v>0.03847944651</v>
      </c>
      <c r="Q29" s="2" t="s">
        <v>62</v>
      </c>
      <c r="R29" s="2"/>
      <c r="S29" s="2"/>
      <c r="T29" s="2"/>
      <c r="U29" s="2"/>
      <c r="V29" s="2"/>
      <c r="W29" s="2"/>
      <c r="X29" s="5"/>
      <c r="Y29" s="5"/>
      <c r="Z29" s="2"/>
      <c r="AA29" s="2"/>
      <c r="AB29" s="3"/>
      <c r="AC29" s="3"/>
      <c r="AD29" s="3"/>
    </row>
    <row r="30">
      <c r="A30" s="17" t="s">
        <v>21</v>
      </c>
      <c r="B30" s="18">
        <v>7717.0</v>
      </c>
      <c r="C30" s="18">
        <v>880.0</v>
      </c>
      <c r="D30" s="18">
        <v>264.13</v>
      </c>
      <c r="E30" s="18">
        <v>13.0</v>
      </c>
      <c r="F30" s="19">
        <f t="shared" si="1"/>
        <v>8.003742692</v>
      </c>
      <c r="G30" s="2"/>
      <c r="H30" s="2"/>
      <c r="I30" s="5"/>
      <c r="J30" s="5"/>
      <c r="K30" s="2"/>
      <c r="L30" s="2"/>
      <c r="M30" s="2"/>
      <c r="N30" s="5"/>
      <c r="O30" s="5"/>
      <c r="P30" s="2"/>
      <c r="Q30" s="2"/>
      <c r="R30" s="2"/>
      <c r="S30" s="1" t="s">
        <v>63</v>
      </c>
      <c r="T30" s="2"/>
      <c r="U30" s="2"/>
      <c r="V30" s="2"/>
      <c r="W30" s="2"/>
      <c r="X30" s="5" t="s">
        <v>64</v>
      </c>
      <c r="Y30" s="5"/>
      <c r="Z30" s="5">
        <f>ROUNDUP(AC27^2/AD27/(V24+V25-1),0)</f>
        <v>76</v>
      </c>
      <c r="AA30" s="2"/>
      <c r="AB30" s="3"/>
      <c r="AC30" s="3"/>
      <c r="AD30" s="3"/>
    </row>
    <row r="31">
      <c r="A31" s="17" t="s">
        <v>21</v>
      </c>
      <c r="B31" s="18">
        <v>9380.0</v>
      </c>
      <c r="C31" s="18">
        <v>739.0</v>
      </c>
      <c r="D31" s="18">
        <v>114.76</v>
      </c>
      <c r="E31" s="18">
        <v>0.0</v>
      </c>
      <c r="F31" s="19">
        <f t="shared" si="1"/>
        <v>19.52834113</v>
      </c>
      <c r="G31" s="2"/>
      <c r="H31" s="2"/>
      <c r="I31" s="1" t="s">
        <v>36</v>
      </c>
      <c r="J31" s="5" t="s">
        <v>65</v>
      </c>
      <c r="K31" s="22">
        <f>SUM(F16:F44)/(K23-1)</f>
        <v>339.9972355</v>
      </c>
      <c r="L31" s="2"/>
      <c r="M31" s="2"/>
      <c r="N31" s="1" t="s">
        <v>36</v>
      </c>
      <c r="O31" s="5" t="s">
        <v>65</v>
      </c>
      <c r="P31" s="22">
        <f>SUM(F45:F115)/(P23-1)</f>
        <v>209.4292618</v>
      </c>
      <c r="Q31" s="2"/>
      <c r="R31" s="2"/>
      <c r="S31" s="5" t="s">
        <v>66</v>
      </c>
      <c r="T31" s="2"/>
      <c r="U31" s="2"/>
      <c r="V31" s="2"/>
      <c r="W31" s="2"/>
      <c r="X31" s="5" t="s">
        <v>67</v>
      </c>
      <c r="Y31" s="5"/>
      <c r="Z31" s="34">
        <f>_xlfn.T.INV(0.975,Z30)</f>
        <v>1.99167261</v>
      </c>
      <c r="AA31" s="2"/>
      <c r="AB31" s="3"/>
      <c r="AC31" s="3"/>
      <c r="AD31" s="3"/>
    </row>
    <row r="32">
      <c r="A32" s="17" t="s">
        <v>21</v>
      </c>
      <c r="B32" s="18">
        <v>10158.0</v>
      </c>
      <c r="C32" s="18">
        <v>213.0</v>
      </c>
      <c r="D32" s="18">
        <v>252.45</v>
      </c>
      <c r="E32" s="18">
        <v>0.0</v>
      </c>
      <c r="F32" s="19">
        <f t="shared" si="1"/>
        <v>94.50069963</v>
      </c>
      <c r="G32" s="2"/>
      <c r="H32" s="2"/>
      <c r="I32" s="5"/>
      <c r="J32" s="5"/>
      <c r="K32" s="24">
        <f>SQRT(K31)/K26*100</f>
        <v>4.447304201</v>
      </c>
      <c r="L32" s="2"/>
      <c r="M32" s="2"/>
      <c r="N32" s="5"/>
      <c r="O32" s="5"/>
      <c r="P32" s="2"/>
      <c r="Q32" s="2"/>
      <c r="R32" s="2"/>
      <c r="S32" s="5"/>
      <c r="T32" s="2"/>
      <c r="U32" s="2"/>
      <c r="V32" s="2"/>
      <c r="W32" s="2"/>
      <c r="X32" s="2"/>
      <c r="Y32" s="2"/>
      <c r="Z32" s="2"/>
      <c r="AA32" s="2"/>
      <c r="AB32" s="3"/>
      <c r="AC32" s="3"/>
      <c r="AD32" s="3"/>
    </row>
    <row r="33">
      <c r="A33" s="17" t="s">
        <v>21</v>
      </c>
      <c r="B33" s="18">
        <v>10194.0</v>
      </c>
      <c r="C33" s="18">
        <v>58.0</v>
      </c>
      <c r="D33" s="18">
        <v>69.93</v>
      </c>
      <c r="E33" s="18">
        <v>0.0</v>
      </c>
      <c r="F33" s="19">
        <f t="shared" si="1"/>
        <v>7.251224149</v>
      </c>
      <c r="G33" s="2"/>
      <c r="H33" s="2"/>
      <c r="I33" s="1" t="s">
        <v>68</v>
      </c>
      <c r="J33" s="5" t="s">
        <v>69</v>
      </c>
      <c r="K33" s="35">
        <f>(1/K19)^2*(K31/K23)*K24</f>
        <v>0.00009517017931</v>
      </c>
      <c r="L33" s="2"/>
      <c r="M33" s="2"/>
      <c r="N33" s="1" t="s">
        <v>68</v>
      </c>
      <c r="O33" s="5" t="s">
        <v>69</v>
      </c>
      <c r="P33" s="33">
        <f>(1/P19)^2*(P31/P23)*P24</f>
        <v>0.00000782514877</v>
      </c>
      <c r="Q33" s="2"/>
      <c r="R33" s="2"/>
      <c r="S33" s="1" t="s">
        <v>70</v>
      </c>
      <c r="T33" s="2"/>
      <c r="U33" s="2"/>
      <c r="V33" s="2"/>
      <c r="W33" s="2"/>
      <c r="X33" s="5" t="s">
        <v>71</v>
      </c>
      <c r="Y33" s="5"/>
      <c r="Z33" s="30">
        <f>SQRT(AA27)*Z31</f>
        <v>916.5818739</v>
      </c>
      <c r="AA33" s="2" t="s">
        <v>72</v>
      </c>
      <c r="AB33" s="3"/>
      <c r="AC33" s="3"/>
      <c r="AD33" s="3"/>
    </row>
    <row r="34">
      <c r="A34" s="17" t="s">
        <v>21</v>
      </c>
      <c r="B34" s="18">
        <v>10205.0</v>
      </c>
      <c r="C34" s="18">
        <v>495.0</v>
      </c>
      <c r="D34" s="18">
        <v>208.09</v>
      </c>
      <c r="E34" s="18">
        <v>0.0</v>
      </c>
      <c r="F34" s="19">
        <f t="shared" si="1"/>
        <v>64.20763804</v>
      </c>
      <c r="G34" s="18"/>
      <c r="H34" s="2"/>
      <c r="I34" s="5"/>
      <c r="J34" s="5"/>
      <c r="K34" s="2"/>
      <c r="L34" s="2"/>
      <c r="M34" s="2"/>
      <c r="N34" s="5"/>
      <c r="O34" s="5"/>
      <c r="P34" s="2"/>
      <c r="Q34" s="2"/>
      <c r="R34" s="2"/>
      <c r="S34" s="1" t="s">
        <v>73</v>
      </c>
      <c r="T34" s="2"/>
      <c r="U34" s="2"/>
      <c r="V34" s="2"/>
      <c r="W34" s="2"/>
      <c r="X34" s="5" t="s">
        <v>74</v>
      </c>
      <c r="Y34" s="5"/>
      <c r="Z34" s="36">
        <f>SQRT(AA28)*Z31</f>
        <v>0.004776799166</v>
      </c>
      <c r="AA34" s="2" t="s">
        <v>75</v>
      </c>
      <c r="AB34" s="3"/>
      <c r="AC34" s="3"/>
      <c r="AD34" s="3"/>
    </row>
    <row r="35">
      <c r="A35" s="17" t="s">
        <v>21</v>
      </c>
      <c r="B35" s="18">
        <v>10312.0</v>
      </c>
      <c r="C35" s="18">
        <v>11936.0</v>
      </c>
      <c r="D35" s="18">
        <v>2630.78</v>
      </c>
      <c r="E35" s="18">
        <v>58.0</v>
      </c>
      <c r="F35" s="19">
        <f t="shared" si="1"/>
        <v>1875.237922</v>
      </c>
      <c r="G35" s="18"/>
      <c r="H35" s="2"/>
      <c r="I35" s="5" t="s">
        <v>66</v>
      </c>
      <c r="J35" s="5" t="s">
        <v>67</v>
      </c>
      <c r="K35" s="25">
        <f>_xlfn.T.INV(0.975,K23-1)</f>
        <v>2.048407142</v>
      </c>
      <c r="L35" s="2"/>
      <c r="M35" s="2"/>
      <c r="N35" s="5" t="s">
        <v>66</v>
      </c>
      <c r="O35" s="5" t="s">
        <v>67</v>
      </c>
      <c r="P35" s="25">
        <f>_xlfn.T.INV(0.975,P23-1)</f>
        <v>1.994437112</v>
      </c>
      <c r="Q35" s="2"/>
      <c r="R35" s="2"/>
      <c r="S35" s="5" t="s">
        <v>76</v>
      </c>
      <c r="T35" s="2"/>
      <c r="U35" s="2"/>
      <c r="V35" s="2"/>
      <c r="W35" s="2"/>
      <c r="X35" s="5" t="s">
        <v>77</v>
      </c>
      <c r="Y35" s="5"/>
      <c r="Z35" s="29">
        <f>Z33/Z27*100</f>
        <v>4.998668815</v>
      </c>
      <c r="AA35" s="2" t="s">
        <v>78</v>
      </c>
      <c r="AB35" s="3"/>
      <c r="AC35" s="3"/>
      <c r="AD35" s="3"/>
    </row>
    <row r="36">
      <c r="A36" s="17" t="s">
        <v>21</v>
      </c>
      <c r="B36" s="18">
        <v>11068.0</v>
      </c>
      <c r="C36" s="18">
        <v>1912.0</v>
      </c>
      <c r="D36" s="18">
        <v>333.39</v>
      </c>
      <c r="E36" s="18">
        <v>13.0</v>
      </c>
      <c r="F36" s="19">
        <f t="shared" si="1"/>
        <v>0.02626953447</v>
      </c>
      <c r="G36" s="2"/>
      <c r="H36" s="2"/>
      <c r="I36" s="5"/>
      <c r="J36" s="5"/>
      <c r="K36" s="2"/>
      <c r="L36" s="2"/>
      <c r="M36" s="2"/>
      <c r="N36" s="5"/>
      <c r="O36" s="5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3"/>
      <c r="AC36" s="3"/>
      <c r="AD36" s="3"/>
    </row>
    <row r="37">
      <c r="A37" s="17" t="s">
        <v>21</v>
      </c>
      <c r="B37" s="18">
        <v>12559.0</v>
      </c>
      <c r="C37" s="18">
        <v>2838.0</v>
      </c>
      <c r="D37" s="18">
        <v>220.91</v>
      </c>
      <c r="E37" s="18">
        <v>6.0</v>
      </c>
      <c r="F37" s="19">
        <f t="shared" si="1"/>
        <v>6.283190928</v>
      </c>
      <c r="G37" s="2"/>
      <c r="H37" s="37" t="s">
        <v>79</v>
      </c>
      <c r="I37" s="5"/>
      <c r="J37" s="5"/>
      <c r="K37" s="2"/>
      <c r="L37" s="2"/>
      <c r="M37" s="37" t="s">
        <v>79</v>
      </c>
      <c r="N37" s="5"/>
      <c r="O37" s="5"/>
      <c r="P37" s="2"/>
      <c r="Q37" s="2"/>
      <c r="R37" s="37" t="s">
        <v>80</v>
      </c>
      <c r="S37" s="2"/>
      <c r="T37" s="5"/>
      <c r="U37" s="2"/>
      <c r="V37" s="2"/>
      <c r="W37" s="2"/>
      <c r="X37" s="2"/>
      <c r="Y37" s="2"/>
      <c r="Z37" s="2"/>
      <c r="AA37" s="2"/>
      <c r="AB37" s="3"/>
      <c r="AC37" s="3"/>
      <c r="AD37" s="3"/>
    </row>
    <row r="38">
      <c r="A38" s="17" t="s">
        <v>21</v>
      </c>
      <c r="B38" s="18">
        <v>12752.0</v>
      </c>
      <c r="C38" s="18">
        <v>397.0</v>
      </c>
      <c r="D38" s="18">
        <v>122.54</v>
      </c>
      <c r="E38" s="18">
        <v>9.0</v>
      </c>
      <c r="F38" s="19">
        <f t="shared" si="1"/>
        <v>18.32974872</v>
      </c>
      <c r="G38" s="2"/>
      <c r="H38" s="2"/>
      <c r="I38" s="5"/>
      <c r="J38" s="5" t="s">
        <v>61</v>
      </c>
      <c r="K38" s="32">
        <f>K29</f>
        <v>0.0385072174</v>
      </c>
      <c r="L38" s="2" t="s">
        <v>62</v>
      </c>
      <c r="M38" s="2"/>
      <c r="N38" s="5"/>
      <c r="O38" s="5" t="s">
        <v>61</v>
      </c>
      <c r="P38" s="32">
        <f>P29</f>
        <v>0.03847944651</v>
      </c>
      <c r="Q38" s="2" t="s">
        <v>62</v>
      </c>
      <c r="R38" s="2"/>
      <c r="S38" s="1" t="s">
        <v>81</v>
      </c>
      <c r="T38" s="5" t="s">
        <v>82</v>
      </c>
      <c r="U38" s="24">
        <v>5.0</v>
      </c>
      <c r="V38" s="2"/>
      <c r="W38" s="2"/>
      <c r="X38" s="2"/>
      <c r="Y38" s="2"/>
      <c r="Z38" s="2"/>
      <c r="AA38" s="2"/>
      <c r="AB38" s="3"/>
      <c r="AC38" s="3"/>
      <c r="AD38" s="3"/>
    </row>
    <row r="39">
      <c r="A39" s="17" t="s">
        <v>21</v>
      </c>
      <c r="B39" s="18">
        <v>12789.0</v>
      </c>
      <c r="C39" s="18">
        <v>1174.0</v>
      </c>
      <c r="D39" s="18">
        <v>159.62</v>
      </c>
      <c r="E39" s="18">
        <v>2.0</v>
      </c>
      <c r="F39" s="19">
        <f t="shared" si="1"/>
        <v>17.19364504</v>
      </c>
      <c r="G39" s="2"/>
      <c r="H39" s="2"/>
      <c r="I39" s="1" t="s">
        <v>83</v>
      </c>
      <c r="J39" s="5"/>
      <c r="K39" s="34">
        <f>K35*SQRT(K33)</f>
        <v>0.01998327777</v>
      </c>
      <c r="L39" s="2" t="s">
        <v>62</v>
      </c>
      <c r="M39" s="2"/>
      <c r="N39" s="1" t="s">
        <v>83</v>
      </c>
      <c r="O39" s="5"/>
      <c r="P39" s="34">
        <f>P35*SQRT(P33)</f>
        <v>0.005579132148</v>
      </c>
      <c r="Q39" s="2" t="s">
        <v>62</v>
      </c>
      <c r="R39" s="2"/>
      <c r="S39" s="5"/>
      <c r="T39" s="5"/>
      <c r="U39" s="38"/>
      <c r="V39" s="2"/>
      <c r="W39" s="2"/>
      <c r="X39" s="2"/>
      <c r="Y39" s="2"/>
      <c r="Z39" s="2"/>
      <c r="AA39" s="2"/>
      <c r="AB39" s="3"/>
      <c r="AC39" s="3"/>
      <c r="AD39" s="3"/>
    </row>
    <row r="40">
      <c r="A40" s="17" t="s">
        <v>21</v>
      </c>
      <c r="B40" s="18">
        <v>12987.0</v>
      </c>
      <c r="C40" s="18">
        <v>2096.0</v>
      </c>
      <c r="D40" s="18">
        <v>207.58</v>
      </c>
      <c r="E40" s="18">
        <v>8.0</v>
      </c>
      <c r="F40" s="19">
        <f t="shared" si="1"/>
        <v>0.00004451307605</v>
      </c>
      <c r="G40" s="2"/>
      <c r="H40" s="2"/>
      <c r="I40" s="1" t="s">
        <v>76</v>
      </c>
      <c r="J40" s="5"/>
      <c r="K40" s="27">
        <f>K39/K38*100</f>
        <v>51.89488911</v>
      </c>
      <c r="L40" s="2" t="s">
        <v>78</v>
      </c>
      <c r="M40" s="2"/>
      <c r="N40" s="1" t="s">
        <v>76</v>
      </c>
      <c r="O40" s="5"/>
      <c r="P40" s="27">
        <f>P39/P38*100</f>
        <v>14.49899272</v>
      </c>
      <c r="Q40" s="2" t="s">
        <v>78</v>
      </c>
      <c r="R40" s="2"/>
      <c r="S40" s="18" t="s">
        <v>84</v>
      </c>
      <c r="T40" s="18" t="s">
        <v>85</v>
      </c>
      <c r="U40" s="2" t="s">
        <v>86</v>
      </c>
      <c r="V40" s="2"/>
      <c r="W40" s="2"/>
      <c r="X40" s="2"/>
      <c r="Y40" s="2"/>
      <c r="Z40" s="2"/>
      <c r="AA40" s="2"/>
      <c r="AB40" s="3"/>
      <c r="AC40" s="3"/>
      <c r="AD40" s="3"/>
    </row>
    <row r="41">
      <c r="A41" s="17" t="s">
        <v>21</v>
      </c>
      <c r="B41" s="18">
        <v>13007.0</v>
      </c>
      <c r="C41" s="18">
        <v>3776.0</v>
      </c>
      <c r="D41" s="18">
        <v>276.72</v>
      </c>
      <c r="E41" s="18">
        <v>6.0</v>
      </c>
      <c r="F41" s="19">
        <f t="shared" si="1"/>
        <v>21.67570264</v>
      </c>
      <c r="G41" s="2"/>
      <c r="H41" s="2"/>
      <c r="I41" s="5"/>
      <c r="J41" s="5"/>
      <c r="K41" s="2"/>
      <c r="L41" s="2"/>
      <c r="M41" s="2"/>
      <c r="N41" s="5"/>
      <c r="O41" s="5"/>
      <c r="P41" s="2"/>
      <c r="Q41" s="2"/>
      <c r="R41" s="2"/>
      <c r="S41" s="2"/>
      <c r="T41" s="1" t="s">
        <v>22</v>
      </c>
      <c r="U41" s="34">
        <v>0.33734939759036103</v>
      </c>
      <c r="V41" s="2"/>
      <c r="W41" s="2"/>
      <c r="X41" s="2"/>
      <c r="Y41" s="2"/>
      <c r="Z41" s="2"/>
      <c r="AA41" s="2"/>
      <c r="AB41" s="3"/>
      <c r="AC41" s="3"/>
      <c r="AD41" s="3"/>
    </row>
    <row r="42">
      <c r="A42" s="17" t="s">
        <v>21</v>
      </c>
      <c r="B42" s="18">
        <v>15070.0</v>
      </c>
      <c r="C42" s="18">
        <v>891.0</v>
      </c>
      <c r="D42" s="18">
        <v>133.71</v>
      </c>
      <c r="E42" s="18">
        <v>0.0</v>
      </c>
      <c r="F42" s="19">
        <f t="shared" si="1"/>
        <v>26.51014184</v>
      </c>
      <c r="G42" s="2"/>
      <c r="H42" s="37" t="s">
        <v>87</v>
      </c>
      <c r="I42" s="5"/>
      <c r="J42" s="5"/>
      <c r="K42" s="2"/>
      <c r="L42" s="2"/>
      <c r="M42" s="37" t="s">
        <v>88</v>
      </c>
      <c r="N42" s="5"/>
      <c r="O42" s="5"/>
      <c r="P42" s="2"/>
      <c r="Q42" s="2"/>
      <c r="R42" s="2"/>
      <c r="S42" s="2"/>
      <c r="T42" s="18" t="s">
        <v>23</v>
      </c>
      <c r="U42" s="34">
        <v>0.662650602409639</v>
      </c>
      <c r="V42" s="2"/>
      <c r="W42" s="2"/>
      <c r="X42" s="2"/>
      <c r="Y42" s="2"/>
      <c r="Z42" s="2"/>
      <c r="AA42" s="2"/>
      <c r="AB42" s="3"/>
      <c r="AC42" s="3"/>
      <c r="AD42" s="3"/>
    </row>
    <row r="43">
      <c r="A43" s="17" t="s">
        <v>21</v>
      </c>
      <c r="B43" s="18">
        <v>15232.0</v>
      </c>
      <c r="C43" s="18">
        <v>225.0</v>
      </c>
      <c r="D43" s="18">
        <v>65.6</v>
      </c>
      <c r="E43" s="18">
        <v>0.0</v>
      </c>
      <c r="F43" s="19">
        <f t="shared" si="1"/>
        <v>6.381047133</v>
      </c>
      <c r="G43" s="2"/>
      <c r="H43" s="2"/>
      <c r="I43" s="1" t="s">
        <v>89</v>
      </c>
      <c r="J43" s="5" t="s">
        <v>90</v>
      </c>
      <c r="K43" s="27">
        <f>K29*K18</f>
        <v>3488.242136</v>
      </c>
      <c r="L43" s="2" t="s">
        <v>72</v>
      </c>
      <c r="M43" s="2"/>
      <c r="N43" s="1" t="s">
        <v>89</v>
      </c>
      <c r="O43" s="5" t="s">
        <v>90</v>
      </c>
      <c r="P43" s="27">
        <f>P29*P18</f>
        <v>14848.2772</v>
      </c>
      <c r="Q43" s="2" t="s">
        <v>72</v>
      </c>
      <c r="R43" s="2"/>
      <c r="S43" s="2"/>
      <c r="T43" s="2" t="s">
        <v>91</v>
      </c>
      <c r="U43" s="24">
        <v>1.0</v>
      </c>
      <c r="V43" s="2"/>
      <c r="W43" s="2"/>
      <c r="X43" s="2"/>
      <c r="Y43" s="2"/>
      <c r="Z43" s="2"/>
      <c r="AA43" s="2"/>
      <c r="AB43" s="3"/>
      <c r="AC43" s="3"/>
      <c r="AD43" s="3"/>
    </row>
    <row r="44">
      <c r="A44" s="17" t="s">
        <v>21</v>
      </c>
      <c r="B44" s="18">
        <v>60050.0</v>
      </c>
      <c r="C44" s="18">
        <v>642.0</v>
      </c>
      <c r="D44" s="18">
        <v>215.09</v>
      </c>
      <c r="E44" s="18">
        <v>5.0</v>
      </c>
      <c r="F44" s="19">
        <f t="shared" si="1"/>
        <v>10.77492042</v>
      </c>
      <c r="G44" s="2"/>
      <c r="H44" s="2"/>
      <c r="I44" s="1" t="s">
        <v>39</v>
      </c>
      <c r="J44" s="5" t="s">
        <v>92</v>
      </c>
      <c r="K44" s="27">
        <f>K33*K18^2</f>
        <v>780961.926</v>
      </c>
      <c r="L44" s="2"/>
      <c r="M44" s="2"/>
      <c r="N44" s="1" t="s">
        <v>39</v>
      </c>
      <c r="O44" s="5" t="s">
        <v>92</v>
      </c>
      <c r="P44" s="27">
        <f>P33*P18^2</f>
        <v>1165164.123</v>
      </c>
      <c r="Q44" s="2"/>
      <c r="R44" s="2"/>
      <c r="S44" s="2"/>
      <c r="T44" s="2"/>
      <c r="U44" s="2"/>
      <c r="V44" s="2" t="s">
        <v>86</v>
      </c>
      <c r="W44" s="2"/>
      <c r="X44" s="2"/>
      <c r="Y44" s="2"/>
      <c r="Z44" s="2"/>
      <c r="AA44" s="2"/>
      <c r="AB44" s="3"/>
      <c r="AC44" s="3"/>
      <c r="AD44" s="3"/>
    </row>
    <row r="45">
      <c r="A45" s="17" t="s">
        <v>23</v>
      </c>
      <c r="B45" s="18">
        <v>364.0</v>
      </c>
      <c r="C45" s="18">
        <v>24383.0</v>
      </c>
      <c r="D45" s="18">
        <v>744.13</v>
      </c>
      <c r="E45" s="18">
        <v>32.0</v>
      </c>
      <c r="F45" s="19">
        <f t="shared" ref="F45:F115" si="10">(E45-$P$29*D45)^2</f>
        <v>11.33190479</v>
      </c>
      <c r="G45" s="2"/>
      <c r="H45" s="2"/>
      <c r="I45" s="1" t="s">
        <v>83</v>
      </c>
      <c r="J45" s="5"/>
      <c r="K45" s="27">
        <f>K35*SQRT(K44)</f>
        <v>1810.219388</v>
      </c>
      <c r="L45" s="2" t="s">
        <v>72</v>
      </c>
      <c r="M45" s="2"/>
      <c r="N45" s="1" t="s">
        <v>83</v>
      </c>
      <c r="O45" s="5"/>
      <c r="P45" s="27">
        <f>P35*SQRT(P44)</f>
        <v>2152.85063</v>
      </c>
      <c r="Q45" s="2" t="s">
        <v>72</v>
      </c>
      <c r="R45" s="2"/>
      <c r="S45" s="2"/>
      <c r="T45" s="18" t="s">
        <v>93</v>
      </c>
      <c r="U45" s="18" t="s">
        <v>94</v>
      </c>
      <c r="V45" s="18" t="s">
        <v>95</v>
      </c>
      <c r="W45" s="2"/>
      <c r="X45" s="2"/>
      <c r="Y45" s="2"/>
      <c r="Z45" s="2"/>
      <c r="AA45" s="2"/>
      <c r="AB45" s="3"/>
      <c r="AC45" s="3"/>
      <c r="AD45" s="3"/>
    </row>
    <row r="46">
      <c r="A46" s="17" t="s">
        <v>23</v>
      </c>
      <c r="B46" s="18">
        <v>5397.0</v>
      </c>
      <c r="C46" s="18">
        <v>14422.0</v>
      </c>
      <c r="D46" s="18">
        <v>530.44</v>
      </c>
      <c r="E46" s="18">
        <v>22.0</v>
      </c>
      <c r="F46" s="19">
        <f t="shared" si="10"/>
        <v>2.524801489</v>
      </c>
      <c r="G46" s="2"/>
      <c r="H46" s="2"/>
      <c r="I46" s="1" t="s">
        <v>76</v>
      </c>
      <c r="J46" s="5"/>
      <c r="K46" s="27">
        <f>K45/K43*100</f>
        <v>51.89488911</v>
      </c>
      <c r="L46" s="2" t="s">
        <v>78</v>
      </c>
      <c r="M46" s="2"/>
      <c r="N46" s="1" t="s">
        <v>76</v>
      </c>
      <c r="O46" s="5"/>
      <c r="P46" s="27">
        <f>P45/P43*100</f>
        <v>14.49899272</v>
      </c>
      <c r="Q46" s="2" t="s">
        <v>78</v>
      </c>
      <c r="R46" s="2"/>
      <c r="S46" s="2"/>
      <c r="T46" s="18">
        <v>1.0</v>
      </c>
      <c r="U46" s="39">
        <f>Z31</f>
        <v>1.99167261</v>
      </c>
      <c r="V46" s="24">
        <f>ROUND((($T$24^2*$Y$24^2/$U$41)+($T$25^2*$Y$25^2/$U$42))/(($T$27^2*$U$38^2/$U$46)+(($T$24*$Y$24^2)+($T$25*$Y$25^2))),0)</f>
        <v>5</v>
      </c>
      <c r="W46" s="40" t="str">
        <f>($D$45*(X46*W$62)^2)/($D$45*W$61^2+(X46*W$62)^2)</f>
        <v>#DIV/0!</v>
      </c>
      <c r="X46" s="2"/>
      <c r="Y46" s="2"/>
      <c r="Z46" s="2"/>
      <c r="AA46" s="2"/>
      <c r="AB46" s="3"/>
      <c r="AC46" s="3"/>
      <c r="AD46" s="3"/>
    </row>
    <row r="47">
      <c r="A47" s="17" t="s">
        <v>23</v>
      </c>
      <c r="B47" s="18">
        <v>16196.0</v>
      </c>
      <c r="C47" s="18">
        <v>148197.0</v>
      </c>
      <c r="D47" s="18">
        <v>2576.97</v>
      </c>
      <c r="E47" s="18">
        <v>57.0</v>
      </c>
      <c r="F47" s="19">
        <f t="shared" si="10"/>
        <v>1777.49758</v>
      </c>
      <c r="G47" s="2"/>
      <c r="H47" s="2"/>
      <c r="I47" s="5"/>
      <c r="J47" s="2"/>
      <c r="K47" s="2"/>
      <c r="L47" s="2"/>
      <c r="M47" s="2"/>
      <c r="N47" s="2"/>
      <c r="O47" s="2"/>
      <c r="P47" s="2"/>
      <c r="Q47" s="2"/>
      <c r="R47" s="2"/>
      <c r="S47" s="2"/>
      <c r="T47" s="18">
        <v>2.0</v>
      </c>
      <c r="U47" s="39">
        <f t="shared" ref="U47:U49" si="11">_xlfn.T.INV(0.975,V46)</f>
        <v>2.570581836</v>
      </c>
      <c r="V47" s="24">
        <f>ROUND((($T$24^2*$Y$24^2/$U$41)+($T$25^2*$Y$25^2/$U$42))/(($T$27^2*$U$38^2/$U$47)+(($T$24*$Y$24^2)+($T$25*$Y$25^2))),0)</f>
        <v>7</v>
      </c>
      <c r="W47" s="2"/>
      <c r="X47" s="2"/>
      <c r="Y47" s="2"/>
      <c r="Z47" s="2"/>
      <c r="AA47" s="2"/>
      <c r="AB47" s="3"/>
      <c r="AC47" s="3"/>
      <c r="AD47" s="3"/>
    </row>
    <row r="48">
      <c r="A48" s="17" t="s">
        <v>23</v>
      </c>
      <c r="B48" s="18">
        <v>16240.0</v>
      </c>
      <c r="C48" s="18">
        <v>25922.0</v>
      </c>
      <c r="D48" s="18">
        <v>728.45</v>
      </c>
      <c r="E48" s="18">
        <v>21.0</v>
      </c>
      <c r="F48" s="19">
        <f t="shared" si="10"/>
        <v>49.42586062</v>
      </c>
      <c r="G48" s="2"/>
      <c r="H48" s="2"/>
      <c r="I48" s="5"/>
      <c r="J48" s="2"/>
      <c r="K48" s="2"/>
      <c r="L48" s="2"/>
      <c r="M48" s="2"/>
      <c r="N48" s="2"/>
      <c r="O48" s="2"/>
      <c r="P48" s="2"/>
      <c r="Q48" s="2"/>
      <c r="R48" s="2"/>
      <c r="S48" s="2"/>
      <c r="T48" s="18">
        <v>3.0</v>
      </c>
      <c r="U48" s="39">
        <f t="shared" si="11"/>
        <v>2.364624252</v>
      </c>
      <c r="V48" s="24">
        <f>ROUND((($T$24^2*$Y$24^2/$U$41)+($T$25^2*$Y$25^2/$U$42))/(($T$27^2*$U$38^2/$U$48)+(($T$24*$Y$24^2)+($T$25*$Y$25^2))),0)</f>
        <v>6</v>
      </c>
      <c r="W48" s="2"/>
      <c r="X48" s="2"/>
      <c r="Y48" s="2"/>
      <c r="Z48" s="2"/>
      <c r="AA48" s="2"/>
      <c r="AB48" s="3"/>
      <c r="AC48" s="3"/>
      <c r="AD48" s="3"/>
    </row>
    <row r="49">
      <c r="A49" s="17" t="s">
        <v>23</v>
      </c>
      <c r="B49" s="18">
        <v>16251.0</v>
      </c>
      <c r="C49" s="18">
        <v>4784.0</v>
      </c>
      <c r="D49" s="18">
        <v>343.67</v>
      </c>
      <c r="E49" s="18">
        <v>6.0</v>
      </c>
      <c r="F49" s="19">
        <f t="shared" si="10"/>
        <v>52.18951906</v>
      </c>
      <c r="G49" s="2"/>
      <c r="H49" s="2"/>
      <c r="I49" s="5"/>
      <c r="J49" s="2"/>
      <c r="K49" s="2"/>
      <c r="L49" s="2"/>
      <c r="M49" s="2"/>
      <c r="N49" s="2"/>
      <c r="O49" s="2"/>
      <c r="P49" s="2"/>
      <c r="Q49" s="2"/>
      <c r="R49" s="2"/>
      <c r="S49" s="2"/>
      <c r="T49" s="18">
        <v>4.0</v>
      </c>
      <c r="U49" s="39">
        <f t="shared" si="11"/>
        <v>2.446911851</v>
      </c>
      <c r="V49" s="24">
        <f>ROUND((($T$24^2*$Y$24^2/$U$41)+($T$25^2*$Y$25^2/$U$42))/(($T$27^2*$U$38^2/$U$49)+(($T$24*$Y$24^2)+($T$25*$Y$25^2))),0)</f>
        <v>7</v>
      </c>
      <c r="W49" s="2"/>
      <c r="X49" s="2"/>
      <c r="Y49" s="2"/>
      <c r="Z49" s="2"/>
      <c r="AA49" s="2"/>
      <c r="AB49" s="3"/>
      <c r="AC49" s="3"/>
      <c r="AD49" s="3"/>
    </row>
    <row r="50">
      <c r="A50" s="17" t="s">
        <v>23</v>
      </c>
      <c r="B50" s="18">
        <v>16292.0</v>
      </c>
      <c r="C50" s="18">
        <v>6813.0</v>
      </c>
      <c r="D50" s="18">
        <v>384.21</v>
      </c>
      <c r="E50" s="18">
        <v>18.0</v>
      </c>
      <c r="F50" s="19">
        <f t="shared" si="10"/>
        <v>10.3414459</v>
      </c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</row>
    <row r="51">
      <c r="A51" s="17" t="s">
        <v>23</v>
      </c>
      <c r="B51" s="18">
        <v>16331.0</v>
      </c>
      <c r="C51" s="18">
        <v>10726.0</v>
      </c>
      <c r="D51" s="18">
        <v>533.26</v>
      </c>
      <c r="E51" s="18">
        <v>31.0</v>
      </c>
      <c r="F51" s="19">
        <f t="shared" si="10"/>
        <v>109.8398396</v>
      </c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</row>
    <row r="52">
      <c r="A52" s="17" t="s">
        <v>23</v>
      </c>
      <c r="B52" s="18">
        <v>16354.0</v>
      </c>
      <c r="C52" s="18">
        <v>69405.0</v>
      </c>
      <c r="D52" s="18">
        <v>1564.95</v>
      </c>
      <c r="E52" s="18">
        <v>89.0</v>
      </c>
      <c r="F52" s="19">
        <f t="shared" si="10"/>
        <v>828.3799336</v>
      </c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</row>
    <row r="53">
      <c r="A53" s="17" t="s">
        <v>23</v>
      </c>
      <c r="B53" s="18">
        <v>16368.0</v>
      </c>
      <c r="C53" s="18">
        <v>9493.0</v>
      </c>
      <c r="D53" s="18">
        <v>502.66</v>
      </c>
      <c r="E53" s="18">
        <v>63.0</v>
      </c>
      <c r="F53" s="19">
        <f t="shared" si="10"/>
        <v>1906.014103</v>
      </c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</row>
    <row r="54">
      <c r="A54" s="17" t="s">
        <v>23</v>
      </c>
      <c r="B54" s="18">
        <v>16405.0</v>
      </c>
      <c r="C54" s="18">
        <v>22004.0</v>
      </c>
      <c r="D54" s="18">
        <v>596.75</v>
      </c>
      <c r="E54" s="18">
        <v>8.0</v>
      </c>
      <c r="F54" s="19">
        <f t="shared" si="10"/>
        <v>223.8796892</v>
      </c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</row>
    <row r="55">
      <c r="A55" s="17" t="s">
        <v>23</v>
      </c>
      <c r="B55" s="18">
        <v>16490.0</v>
      </c>
      <c r="C55" s="18">
        <v>5790.0</v>
      </c>
      <c r="D55" s="18">
        <v>298.18</v>
      </c>
      <c r="E55" s="18">
        <v>5.0</v>
      </c>
      <c r="F55" s="19">
        <f t="shared" si="10"/>
        <v>41.91010405</v>
      </c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</row>
    <row r="56">
      <c r="A56" s="17" t="s">
        <v>23</v>
      </c>
      <c r="B56" s="18">
        <v>16496.0</v>
      </c>
      <c r="C56" s="18">
        <v>14546.0</v>
      </c>
      <c r="D56" s="18">
        <v>503.66</v>
      </c>
      <c r="E56" s="18">
        <v>16.0</v>
      </c>
      <c r="F56" s="19">
        <f t="shared" si="10"/>
        <v>11.42817258</v>
      </c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</row>
    <row r="57">
      <c r="A57" s="17" t="s">
        <v>23</v>
      </c>
      <c r="B57" s="18">
        <v>16600.0</v>
      </c>
      <c r="C57" s="18">
        <v>7657.0</v>
      </c>
      <c r="D57" s="18">
        <v>342.51</v>
      </c>
      <c r="E57" s="18">
        <v>15.0</v>
      </c>
      <c r="F57" s="19">
        <f t="shared" si="10"/>
        <v>3.31387355</v>
      </c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</row>
    <row r="58">
      <c r="A58" s="17" t="s">
        <v>23</v>
      </c>
      <c r="B58" s="18">
        <v>16603.0</v>
      </c>
      <c r="C58" s="18">
        <v>2842.0</v>
      </c>
      <c r="D58" s="18">
        <v>219.81</v>
      </c>
      <c r="E58" s="18">
        <v>8.0</v>
      </c>
      <c r="F58" s="19">
        <f t="shared" si="10"/>
        <v>0.2099171255</v>
      </c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</row>
    <row r="59">
      <c r="A59" s="17" t="s">
        <v>23</v>
      </c>
      <c r="B59" s="18">
        <v>16724.0</v>
      </c>
      <c r="C59" s="18">
        <v>8030.0</v>
      </c>
      <c r="D59" s="18">
        <v>358.02</v>
      </c>
      <c r="E59" s="18">
        <v>1.0</v>
      </c>
      <c r="F59" s="19">
        <f t="shared" si="10"/>
        <v>163.2366893</v>
      </c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</row>
    <row r="60">
      <c r="A60" s="17" t="s">
        <v>23</v>
      </c>
      <c r="B60" s="18">
        <v>16737.0</v>
      </c>
      <c r="C60" s="18">
        <v>17870.0</v>
      </c>
      <c r="D60" s="18">
        <v>562.77</v>
      </c>
      <c r="E60" s="18">
        <v>42.0</v>
      </c>
      <c r="F60" s="19">
        <f t="shared" si="10"/>
        <v>413.9158466</v>
      </c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</row>
    <row r="61">
      <c r="A61" s="17" t="s">
        <v>23</v>
      </c>
      <c r="B61" s="18">
        <v>16966.0</v>
      </c>
      <c r="C61" s="18">
        <v>6911.0</v>
      </c>
      <c r="D61" s="18">
        <v>339.43</v>
      </c>
      <c r="E61" s="18">
        <v>3.0</v>
      </c>
      <c r="F61" s="19">
        <f t="shared" si="10"/>
        <v>101.2253012</v>
      </c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</row>
    <row r="62">
      <c r="A62" s="17" t="s">
        <v>23</v>
      </c>
      <c r="B62" s="18">
        <v>16982.0</v>
      </c>
      <c r="C62" s="18">
        <v>7367.0</v>
      </c>
      <c r="D62" s="18">
        <v>338.47</v>
      </c>
      <c r="E62" s="18">
        <v>9.0</v>
      </c>
      <c r="F62" s="19">
        <f t="shared" si="10"/>
        <v>16.19368873</v>
      </c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</row>
    <row r="63">
      <c r="A63" s="17" t="s">
        <v>23</v>
      </c>
      <c r="B63" s="18">
        <v>16992.0</v>
      </c>
      <c r="C63" s="18">
        <v>21949.0</v>
      </c>
      <c r="D63" s="18">
        <v>766.02</v>
      </c>
      <c r="E63" s="18">
        <v>27.0</v>
      </c>
      <c r="F63" s="19">
        <f t="shared" si="10"/>
        <v>6.130702844</v>
      </c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</row>
    <row r="64">
      <c r="A64" s="17" t="s">
        <v>23</v>
      </c>
      <c r="B64" s="18">
        <v>16996.0</v>
      </c>
      <c r="C64" s="18">
        <v>21084.0</v>
      </c>
      <c r="D64" s="18">
        <v>612.14</v>
      </c>
      <c r="E64" s="18">
        <v>14.0</v>
      </c>
      <c r="F64" s="19">
        <f t="shared" si="10"/>
        <v>91.29436329</v>
      </c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</row>
    <row r="65">
      <c r="A65" s="17" t="s">
        <v>23</v>
      </c>
      <c r="B65" s="18">
        <v>17050.0</v>
      </c>
      <c r="C65" s="18">
        <v>11668.0</v>
      </c>
      <c r="D65" s="18">
        <v>518.4</v>
      </c>
      <c r="E65" s="18">
        <v>10.0</v>
      </c>
      <c r="F65" s="19">
        <f t="shared" si="10"/>
        <v>98.95763198</v>
      </c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</row>
    <row r="66">
      <c r="A66" s="17" t="s">
        <v>23</v>
      </c>
      <c r="B66" s="18">
        <v>17095.0</v>
      </c>
      <c r="C66" s="18">
        <v>11893.0</v>
      </c>
      <c r="D66" s="18">
        <v>474.39</v>
      </c>
      <c r="E66" s="18">
        <v>15.0</v>
      </c>
      <c r="F66" s="19">
        <f t="shared" si="10"/>
        <v>10.59023828</v>
      </c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</row>
    <row r="67">
      <c r="A67" s="17" t="s">
        <v>23</v>
      </c>
      <c r="B67" s="18">
        <v>17139.0</v>
      </c>
      <c r="C67" s="18">
        <v>7383.0</v>
      </c>
      <c r="D67" s="18">
        <v>337.41</v>
      </c>
      <c r="E67" s="18">
        <v>12.0</v>
      </c>
      <c r="F67" s="19">
        <f t="shared" si="10"/>
        <v>0.9669773139</v>
      </c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</row>
    <row r="68">
      <c r="A68" s="17" t="s">
        <v>23</v>
      </c>
      <c r="B68" s="18">
        <v>17210.0</v>
      </c>
      <c r="C68" s="18">
        <v>6779.0</v>
      </c>
      <c r="D68" s="18">
        <v>418.52</v>
      </c>
      <c r="E68" s="18">
        <v>9.0</v>
      </c>
      <c r="F68" s="19">
        <f t="shared" si="10"/>
        <v>50.47275445</v>
      </c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</row>
    <row r="69">
      <c r="A69" s="17" t="s">
        <v>23</v>
      </c>
      <c r="B69" s="18">
        <v>17308.0</v>
      </c>
      <c r="C69" s="18">
        <v>7459.0</v>
      </c>
      <c r="D69" s="18">
        <v>338.07</v>
      </c>
      <c r="E69" s="18">
        <v>12.0</v>
      </c>
      <c r="F69" s="19">
        <f t="shared" si="10"/>
        <v>1.017569463</v>
      </c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</row>
    <row r="70">
      <c r="A70" s="17" t="s">
        <v>23</v>
      </c>
      <c r="B70" s="18">
        <v>17382.0</v>
      </c>
      <c r="C70" s="18">
        <v>3407.0</v>
      </c>
      <c r="D70" s="18">
        <v>249.42</v>
      </c>
      <c r="E70" s="18">
        <v>1.0</v>
      </c>
      <c r="F70" s="19">
        <f t="shared" si="10"/>
        <v>73.91775506</v>
      </c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</row>
    <row r="71">
      <c r="A71" s="17" t="s">
        <v>23</v>
      </c>
      <c r="B71" s="18">
        <v>17386.0</v>
      </c>
      <c r="C71" s="18">
        <v>7423.0</v>
      </c>
      <c r="D71" s="18">
        <v>339.27</v>
      </c>
      <c r="E71" s="18">
        <v>11.0</v>
      </c>
      <c r="F71" s="19">
        <f t="shared" si="10"/>
        <v>4.222703674</v>
      </c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</row>
    <row r="72">
      <c r="A72" s="17" t="s">
        <v>23</v>
      </c>
      <c r="B72" s="18">
        <v>17440.0</v>
      </c>
      <c r="C72" s="18">
        <v>4177.0</v>
      </c>
      <c r="D72" s="18">
        <v>269.14</v>
      </c>
      <c r="E72" s="18">
        <v>7.0</v>
      </c>
      <c r="F72" s="19">
        <f t="shared" si="10"/>
        <v>11.26514059</v>
      </c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</row>
    <row r="73">
      <c r="A73" s="17" t="s">
        <v>23</v>
      </c>
      <c r="B73" s="18">
        <v>17506.0</v>
      </c>
      <c r="C73" s="18">
        <v>7448.0</v>
      </c>
      <c r="D73" s="18">
        <v>337.64</v>
      </c>
      <c r="E73" s="18">
        <v>7.0</v>
      </c>
      <c r="F73" s="19">
        <f t="shared" si="10"/>
        <v>35.90646467</v>
      </c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</row>
    <row r="74">
      <c r="A74" s="17" t="s">
        <v>23</v>
      </c>
      <c r="B74" s="18">
        <v>17580.0</v>
      </c>
      <c r="C74" s="18">
        <v>6480.0</v>
      </c>
      <c r="D74" s="18">
        <v>372.83</v>
      </c>
      <c r="E74" s="18">
        <v>7.0</v>
      </c>
      <c r="F74" s="19">
        <f t="shared" si="10"/>
        <v>53.96800676</v>
      </c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</row>
    <row r="75">
      <c r="A75" s="17" t="s">
        <v>23</v>
      </c>
      <c r="B75" s="18">
        <v>17581.0</v>
      </c>
      <c r="C75" s="18">
        <v>4832.0</v>
      </c>
      <c r="D75" s="18">
        <v>276.31</v>
      </c>
      <c r="E75" s="18">
        <v>10.0</v>
      </c>
      <c r="F75" s="19">
        <f t="shared" si="10"/>
        <v>0.3997474786</v>
      </c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</row>
    <row r="76">
      <c r="A76" s="17" t="s">
        <v>23</v>
      </c>
      <c r="B76" s="18">
        <v>17593.0</v>
      </c>
      <c r="C76" s="18">
        <v>30491.0</v>
      </c>
      <c r="D76" s="18">
        <v>833.96</v>
      </c>
      <c r="E76" s="18">
        <v>16.0</v>
      </c>
      <c r="F76" s="19">
        <f t="shared" si="10"/>
        <v>258.8983723</v>
      </c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</row>
    <row r="77">
      <c r="A77" s="17" t="s">
        <v>23</v>
      </c>
      <c r="B77" s="18">
        <v>18904.0</v>
      </c>
      <c r="C77" s="18">
        <v>7452.0</v>
      </c>
      <c r="D77" s="18">
        <v>338.9</v>
      </c>
      <c r="E77" s="18">
        <v>6.0</v>
      </c>
      <c r="F77" s="19">
        <f t="shared" si="10"/>
        <v>49.57123713</v>
      </c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</row>
    <row r="78">
      <c r="A78" s="17" t="s">
        <v>23</v>
      </c>
      <c r="B78" s="18">
        <v>19689.0</v>
      </c>
      <c r="C78" s="18">
        <v>1356.0</v>
      </c>
      <c r="D78" s="18">
        <v>149.9</v>
      </c>
      <c r="E78" s="18">
        <v>0.0</v>
      </c>
      <c r="F78" s="19">
        <f t="shared" si="10"/>
        <v>33.27062035</v>
      </c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</row>
    <row r="79">
      <c r="A79" s="17" t="s">
        <v>23</v>
      </c>
      <c r="B79" s="18">
        <v>20746.0</v>
      </c>
      <c r="C79" s="18">
        <v>3506.0</v>
      </c>
      <c r="D79" s="18">
        <v>261.76</v>
      </c>
      <c r="E79" s="18">
        <v>12.0</v>
      </c>
      <c r="F79" s="19">
        <f t="shared" si="10"/>
        <v>3.71571918</v>
      </c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</row>
    <row r="80">
      <c r="A80" s="17" t="s">
        <v>23</v>
      </c>
      <c r="B80" s="18">
        <v>21746.0</v>
      </c>
      <c r="C80" s="18">
        <v>12939.0</v>
      </c>
      <c r="D80" s="18">
        <v>574.23</v>
      </c>
      <c r="E80" s="18">
        <v>25.0</v>
      </c>
      <c r="F80" s="19">
        <f t="shared" si="10"/>
        <v>8.432910684</v>
      </c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</row>
    <row r="81">
      <c r="A81" s="17" t="s">
        <v>23</v>
      </c>
      <c r="B81" s="18">
        <v>23327.0</v>
      </c>
      <c r="C81" s="18">
        <v>6013.0</v>
      </c>
      <c r="D81" s="18">
        <v>315.58</v>
      </c>
      <c r="E81" s="18">
        <v>8.0</v>
      </c>
      <c r="F81" s="19">
        <f t="shared" si="10"/>
        <v>17.16729726</v>
      </c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</row>
    <row r="82">
      <c r="A82" s="17" t="s">
        <v>23</v>
      </c>
      <c r="B82" s="18">
        <v>23360.0</v>
      </c>
      <c r="C82" s="18">
        <v>12754.0</v>
      </c>
      <c r="D82" s="18">
        <v>519.12</v>
      </c>
      <c r="E82" s="18">
        <v>9.0</v>
      </c>
      <c r="F82" s="19">
        <f t="shared" si="10"/>
        <v>120.4605087</v>
      </c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</row>
    <row r="83">
      <c r="A83" s="17" t="s">
        <v>23</v>
      </c>
      <c r="B83" s="18">
        <v>25243.0</v>
      </c>
      <c r="C83" s="18">
        <v>18148.0</v>
      </c>
      <c r="D83" s="18">
        <v>642.55</v>
      </c>
      <c r="E83" s="18">
        <v>15.0</v>
      </c>
      <c r="F83" s="19">
        <f t="shared" si="10"/>
        <v>94.57500949</v>
      </c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</row>
    <row r="84">
      <c r="A84" s="17" t="s">
        <v>23</v>
      </c>
      <c r="B84" s="18">
        <v>25244.0</v>
      </c>
      <c r="C84" s="18">
        <v>7482.0</v>
      </c>
      <c r="D84" s="18">
        <v>351.84</v>
      </c>
      <c r="E84" s="18">
        <v>3.0</v>
      </c>
      <c r="F84" s="19">
        <f t="shared" si="10"/>
        <v>111.0622683</v>
      </c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</row>
    <row r="85">
      <c r="A85" s="17" t="s">
        <v>23</v>
      </c>
      <c r="B85" s="18">
        <v>30512.0</v>
      </c>
      <c r="C85" s="18">
        <v>2575.0</v>
      </c>
      <c r="D85" s="18">
        <v>377.26</v>
      </c>
      <c r="E85" s="18">
        <v>16.0</v>
      </c>
      <c r="F85" s="19">
        <f t="shared" si="10"/>
        <v>2.200012794</v>
      </c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</row>
    <row r="86">
      <c r="A86" s="17" t="s">
        <v>23</v>
      </c>
      <c r="B86" s="18">
        <v>37858.0</v>
      </c>
      <c r="C86" s="18">
        <v>5941.0</v>
      </c>
      <c r="D86" s="18">
        <v>320.66</v>
      </c>
      <c r="E86" s="18">
        <v>13.0</v>
      </c>
      <c r="F86" s="19">
        <f t="shared" si="10"/>
        <v>0.4371598949</v>
      </c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</row>
    <row r="87">
      <c r="A87" s="17" t="s">
        <v>23</v>
      </c>
      <c r="B87" s="18">
        <v>39928.0</v>
      </c>
      <c r="C87" s="18">
        <v>21155.0</v>
      </c>
      <c r="D87" s="18">
        <v>776.29</v>
      </c>
      <c r="E87" s="18">
        <v>85.0</v>
      </c>
      <c r="F87" s="19">
        <f t="shared" si="10"/>
        <v>3039.183539</v>
      </c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</row>
    <row r="88">
      <c r="A88" s="17" t="s">
        <v>23</v>
      </c>
      <c r="B88" s="18">
        <v>39942.0</v>
      </c>
      <c r="C88" s="18">
        <v>15159.0</v>
      </c>
      <c r="D88" s="18">
        <v>507.18</v>
      </c>
      <c r="E88" s="18">
        <v>16.0</v>
      </c>
      <c r="F88" s="19">
        <f t="shared" si="10"/>
        <v>12.36229594</v>
      </c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</row>
    <row r="89">
      <c r="A89" s="17" t="s">
        <v>23</v>
      </c>
      <c r="B89" s="18">
        <v>39952.0</v>
      </c>
      <c r="C89" s="18">
        <v>9960.0</v>
      </c>
      <c r="D89" s="18">
        <v>394.88</v>
      </c>
      <c r="E89" s="18">
        <v>10.0</v>
      </c>
      <c r="F89" s="19">
        <f t="shared" si="10"/>
        <v>26.98557133</v>
      </c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</row>
    <row r="90">
      <c r="A90" s="17" t="s">
        <v>23</v>
      </c>
      <c r="B90" s="18">
        <v>40055.0</v>
      </c>
      <c r="C90" s="18">
        <v>17020.0</v>
      </c>
      <c r="D90" s="18">
        <v>515.0</v>
      </c>
      <c r="E90" s="18">
        <v>29.0</v>
      </c>
      <c r="F90" s="19">
        <f t="shared" si="10"/>
        <v>84.329051</v>
      </c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</row>
    <row r="91">
      <c r="A91" s="17" t="s">
        <v>23</v>
      </c>
      <c r="B91" s="18">
        <v>40056.0</v>
      </c>
      <c r="C91" s="18">
        <v>22199.0</v>
      </c>
      <c r="D91" s="18">
        <v>600.1</v>
      </c>
      <c r="E91" s="18">
        <v>40.0</v>
      </c>
      <c r="F91" s="19">
        <f t="shared" si="10"/>
        <v>285.8968363</v>
      </c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</row>
    <row r="92">
      <c r="A92" s="17" t="s">
        <v>23</v>
      </c>
      <c r="B92" s="18">
        <v>40059.0</v>
      </c>
      <c r="C92" s="18">
        <v>8792.0</v>
      </c>
      <c r="D92" s="18">
        <v>456.24</v>
      </c>
      <c r="E92" s="18">
        <v>17.0</v>
      </c>
      <c r="F92" s="19">
        <f t="shared" si="10"/>
        <v>0.3089833136</v>
      </c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</row>
    <row r="93">
      <c r="A93" s="17" t="s">
        <v>23</v>
      </c>
      <c r="B93" s="18">
        <v>40082.0</v>
      </c>
      <c r="C93" s="18">
        <v>25646.0</v>
      </c>
      <c r="D93" s="18">
        <v>821.75</v>
      </c>
      <c r="E93" s="18">
        <v>52.0</v>
      </c>
      <c r="F93" s="19">
        <f t="shared" si="10"/>
        <v>415.3246248</v>
      </c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</row>
    <row r="94">
      <c r="A94" s="17" t="s">
        <v>23</v>
      </c>
      <c r="B94" s="18">
        <v>40175.0</v>
      </c>
      <c r="C94" s="18">
        <v>24848.0</v>
      </c>
      <c r="D94" s="18">
        <v>715.63</v>
      </c>
      <c r="E94" s="18">
        <v>20.0</v>
      </c>
      <c r="F94" s="19">
        <f t="shared" si="10"/>
        <v>56.807067</v>
      </c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</row>
    <row r="95">
      <c r="A95" s="17" t="s">
        <v>23</v>
      </c>
      <c r="B95" s="18">
        <v>40184.0</v>
      </c>
      <c r="C95" s="18">
        <v>13616.0</v>
      </c>
      <c r="D95" s="18">
        <v>494.14</v>
      </c>
      <c r="E95" s="18">
        <v>29.0</v>
      </c>
      <c r="F95" s="19">
        <f t="shared" si="10"/>
        <v>99.71552864</v>
      </c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</row>
    <row r="96">
      <c r="A96" s="17" t="s">
        <v>23</v>
      </c>
      <c r="B96" s="18">
        <v>40188.0</v>
      </c>
      <c r="C96" s="18">
        <v>14237.0</v>
      </c>
      <c r="D96" s="18">
        <v>516.55</v>
      </c>
      <c r="E96" s="18">
        <v>20.0</v>
      </c>
      <c r="F96" s="19">
        <f t="shared" si="10"/>
        <v>0.01523790414</v>
      </c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</row>
    <row r="97">
      <c r="A97" s="17" t="s">
        <v>23</v>
      </c>
      <c r="B97" s="18">
        <v>40193.0</v>
      </c>
      <c r="C97" s="18">
        <v>7436.0</v>
      </c>
      <c r="D97" s="18">
        <v>392.7</v>
      </c>
      <c r="E97" s="18">
        <v>13.0</v>
      </c>
      <c r="F97" s="19">
        <f t="shared" si="10"/>
        <v>4.45580865</v>
      </c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</row>
    <row r="98">
      <c r="A98" s="17" t="s">
        <v>23</v>
      </c>
      <c r="B98" s="18">
        <v>40203.0</v>
      </c>
      <c r="C98" s="18">
        <v>14363.0</v>
      </c>
      <c r="D98" s="18">
        <v>530.91</v>
      </c>
      <c r="E98" s="18">
        <v>29.0</v>
      </c>
      <c r="F98" s="19">
        <f t="shared" si="10"/>
        <v>73.45993348</v>
      </c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</row>
    <row r="99">
      <c r="A99" s="17" t="s">
        <v>23</v>
      </c>
      <c r="B99" s="18">
        <v>40213.0</v>
      </c>
      <c r="C99" s="18">
        <v>21910.0</v>
      </c>
      <c r="D99" s="18">
        <v>594.23</v>
      </c>
      <c r="E99" s="18">
        <v>36.0</v>
      </c>
      <c r="F99" s="19">
        <f t="shared" si="10"/>
        <v>172.5113732</v>
      </c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</row>
    <row r="100">
      <c r="A100" s="17" t="s">
        <v>23</v>
      </c>
      <c r="B100" s="18">
        <v>40272.0</v>
      </c>
      <c r="C100" s="18">
        <v>8215.0</v>
      </c>
      <c r="D100" s="18">
        <v>434.8</v>
      </c>
      <c r="E100" s="18">
        <v>14.0</v>
      </c>
      <c r="F100" s="19">
        <f t="shared" si="10"/>
        <v>7.457614593</v>
      </c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</row>
    <row r="101">
      <c r="A101" s="17" t="s">
        <v>23</v>
      </c>
      <c r="B101" s="18">
        <v>40305.0</v>
      </c>
      <c r="C101" s="18">
        <v>11261.0</v>
      </c>
      <c r="D101" s="18">
        <v>519.74</v>
      </c>
      <c r="E101" s="18">
        <v>19.0</v>
      </c>
      <c r="F101" s="19">
        <f t="shared" si="10"/>
        <v>0.9986155364</v>
      </c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</row>
    <row r="102">
      <c r="A102" s="17" t="s">
        <v>23</v>
      </c>
      <c r="B102" s="18">
        <v>40331.0</v>
      </c>
      <c r="C102" s="18">
        <v>5894.0</v>
      </c>
      <c r="D102" s="18">
        <v>315.73</v>
      </c>
      <c r="E102" s="18">
        <v>5.0</v>
      </c>
      <c r="F102" s="19">
        <f t="shared" si="10"/>
        <v>51.10985452</v>
      </c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</row>
    <row r="103">
      <c r="A103" s="17" t="s">
        <v>23</v>
      </c>
      <c r="B103" s="18">
        <v>40337.0</v>
      </c>
      <c r="C103" s="18">
        <v>15814.0</v>
      </c>
      <c r="D103" s="18">
        <v>647.09</v>
      </c>
      <c r="E103" s="18">
        <v>48.0</v>
      </c>
      <c r="F103" s="19">
        <f t="shared" si="10"/>
        <v>533.6254752</v>
      </c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</row>
    <row r="104">
      <c r="A104" s="17" t="s">
        <v>23</v>
      </c>
      <c r="B104" s="18">
        <v>40339.0</v>
      </c>
      <c r="C104" s="18">
        <v>24598.0</v>
      </c>
      <c r="D104" s="18">
        <v>634.64</v>
      </c>
      <c r="E104" s="18">
        <v>50.0</v>
      </c>
      <c r="F104" s="19">
        <f t="shared" si="10"/>
        <v>654.3059125</v>
      </c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</row>
    <row r="105">
      <c r="A105" s="17" t="s">
        <v>23</v>
      </c>
      <c r="B105" s="18">
        <v>40391.0</v>
      </c>
      <c r="C105" s="18">
        <v>21789.0</v>
      </c>
      <c r="D105" s="18">
        <v>716.47</v>
      </c>
      <c r="E105" s="18">
        <v>32.0</v>
      </c>
      <c r="F105" s="19">
        <f t="shared" si="10"/>
        <v>19.6304907</v>
      </c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</row>
    <row r="106">
      <c r="A106" s="17" t="s">
        <v>23</v>
      </c>
      <c r="B106" s="18">
        <v>40395.0</v>
      </c>
      <c r="C106" s="18">
        <v>10713.0</v>
      </c>
      <c r="D106" s="18">
        <v>417.15</v>
      </c>
      <c r="E106" s="18">
        <v>17.0</v>
      </c>
      <c r="F106" s="19">
        <f t="shared" si="10"/>
        <v>0.8992707827</v>
      </c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</row>
    <row r="107">
      <c r="A107" s="17" t="s">
        <v>23</v>
      </c>
      <c r="B107" s="18">
        <v>40413.0</v>
      </c>
      <c r="C107" s="18">
        <v>9831.0</v>
      </c>
      <c r="D107" s="18">
        <v>419.74</v>
      </c>
      <c r="E107" s="18">
        <v>19.0</v>
      </c>
      <c r="F107" s="19">
        <f t="shared" si="10"/>
        <v>8.114733455</v>
      </c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</row>
    <row r="108">
      <c r="A108" s="17" t="s">
        <v>23</v>
      </c>
      <c r="B108" s="18">
        <v>40414.0</v>
      </c>
      <c r="C108" s="18">
        <v>9237.0</v>
      </c>
      <c r="D108" s="18">
        <v>413.24</v>
      </c>
      <c r="E108" s="18">
        <v>11.0</v>
      </c>
      <c r="F108" s="19">
        <f t="shared" si="10"/>
        <v>24.02221701</v>
      </c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</row>
    <row r="109">
      <c r="A109" s="17" t="s">
        <v>23</v>
      </c>
      <c r="B109" s="18">
        <v>40426.0</v>
      </c>
      <c r="C109" s="18">
        <v>6183.0</v>
      </c>
      <c r="D109" s="18">
        <v>369.44</v>
      </c>
      <c r="E109" s="18">
        <v>12.0</v>
      </c>
      <c r="F109" s="19">
        <f t="shared" si="10"/>
        <v>4.909976678</v>
      </c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</row>
    <row r="110">
      <c r="A110" s="17" t="s">
        <v>23</v>
      </c>
      <c r="B110" s="18">
        <v>40440.0</v>
      </c>
      <c r="C110" s="18">
        <v>21515.0</v>
      </c>
      <c r="D110" s="18">
        <v>797.9</v>
      </c>
      <c r="E110" s="18">
        <v>9.0</v>
      </c>
      <c r="F110" s="19">
        <f t="shared" si="10"/>
        <v>471.0093736</v>
      </c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</row>
    <row r="111">
      <c r="A111" s="17" t="s">
        <v>23</v>
      </c>
      <c r="B111" s="18">
        <v>40441.0</v>
      </c>
      <c r="C111" s="18">
        <v>25076.0</v>
      </c>
      <c r="D111" s="18">
        <v>730.23</v>
      </c>
      <c r="E111" s="18">
        <v>56.0</v>
      </c>
      <c r="F111" s="19">
        <f t="shared" si="10"/>
        <v>778.474382</v>
      </c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</row>
    <row r="112">
      <c r="A112" s="17" t="s">
        <v>23</v>
      </c>
      <c r="B112" s="18">
        <v>40448.0</v>
      </c>
      <c r="C112" s="18">
        <v>17101.0</v>
      </c>
      <c r="D112" s="18">
        <v>776.68</v>
      </c>
      <c r="E112" s="18">
        <v>15.0</v>
      </c>
      <c r="F112" s="19">
        <f t="shared" si="10"/>
        <v>221.5994421</v>
      </c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</row>
    <row r="113">
      <c r="A113" s="17" t="s">
        <v>23</v>
      </c>
      <c r="B113" s="18">
        <v>40473.0</v>
      </c>
      <c r="C113" s="18">
        <v>21961.0</v>
      </c>
      <c r="D113" s="18">
        <v>594.89</v>
      </c>
      <c r="E113" s="18">
        <v>27.0</v>
      </c>
      <c r="F113" s="19">
        <f t="shared" si="10"/>
        <v>16.88356926</v>
      </c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</row>
    <row r="114">
      <c r="A114" s="17" t="s">
        <v>23</v>
      </c>
      <c r="B114" s="18">
        <v>40544.0</v>
      </c>
      <c r="C114" s="18">
        <v>8451.0</v>
      </c>
      <c r="D114" s="18">
        <v>495.27</v>
      </c>
      <c r="E114" s="18">
        <v>11.0</v>
      </c>
      <c r="F114" s="19">
        <f t="shared" si="10"/>
        <v>64.92677863</v>
      </c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</row>
    <row r="115">
      <c r="A115" s="17" t="s">
        <v>23</v>
      </c>
      <c r="B115" s="18">
        <v>41877.0</v>
      </c>
      <c r="C115" s="18">
        <v>27949.0</v>
      </c>
      <c r="D115" s="18">
        <v>802.1</v>
      </c>
      <c r="E115" s="18">
        <v>5.0</v>
      </c>
      <c r="F115" s="19">
        <f t="shared" si="10"/>
        <v>668.9653274</v>
      </c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</row>
    <row r="116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</row>
    <row r="117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</row>
    <row r="118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</row>
    <row r="119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</row>
    <row r="120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</row>
    <row r="12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</row>
    <row r="122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</row>
    <row r="123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</row>
    <row r="124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</row>
    <row r="1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</row>
    <row r="126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</row>
    <row r="127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</row>
    <row r="128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</row>
    <row r="129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</row>
    <row r="130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</row>
    <row r="13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</row>
    <row r="132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</row>
    <row r="133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</row>
    <row r="134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</row>
    <row r="13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</row>
    <row r="136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</row>
    <row r="137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</row>
    <row r="138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</row>
    <row r="139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</row>
    <row r="140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</row>
    <row r="14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</row>
    <row r="142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</row>
    <row r="143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</row>
    <row r="144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</row>
    <row r="14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</row>
    <row r="146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</row>
    <row r="147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</row>
    <row r="148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</row>
    <row r="149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</row>
    <row r="150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</row>
    <row r="15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</row>
    <row r="152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</row>
    <row r="153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</row>
    <row r="154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</row>
    <row r="15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</row>
    <row r="156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</row>
    <row r="157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</row>
    <row r="158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</row>
    <row r="159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</row>
    <row r="160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</row>
    <row r="16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</row>
    <row r="162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</row>
    <row r="163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</row>
    <row r="164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</row>
    <row r="16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</row>
    <row r="166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</row>
    <row r="167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</row>
    <row r="168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</row>
    <row r="169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</row>
    <row r="170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</row>
    <row r="17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</row>
    <row r="172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</row>
    <row r="173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</row>
    <row r="174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</row>
    <row r="17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</row>
    <row r="176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</row>
    <row r="177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</row>
    <row r="178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</row>
    <row r="179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</row>
    <row r="180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</row>
    <row r="18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</row>
    <row r="182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</row>
    <row r="183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</row>
    <row r="184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</row>
    <row r="18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</row>
    <row r="186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</row>
    <row r="187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</row>
    <row r="188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</row>
    <row r="189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</row>
    <row r="190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</row>
    <row r="19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</row>
    <row r="192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</row>
    <row r="193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</row>
    <row r="194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</row>
    <row r="19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</row>
    <row r="196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</row>
    <row r="197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</row>
    <row r="198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</row>
    <row r="199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</row>
    <row r="200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</row>
    <row r="20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</row>
    <row r="202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</row>
    <row r="203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</row>
    <row r="204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</row>
    <row r="20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</row>
    <row r="206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</row>
    <row r="207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</row>
    <row r="208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</row>
    <row r="209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</row>
    <row r="210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</row>
    <row r="21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</row>
    <row r="212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</row>
    <row r="213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</row>
    <row r="214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</row>
    <row r="21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</row>
    <row r="216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</row>
    <row r="217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</row>
    <row r="218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</row>
    <row r="219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</row>
    <row r="220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</row>
    <row r="22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</row>
    <row r="222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</row>
    <row r="223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</row>
    <row r="224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</row>
    <row r="2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</row>
    <row r="226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</row>
    <row r="227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</row>
    <row r="228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</row>
    <row r="229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</row>
    <row r="230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</row>
    <row r="23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</row>
    <row r="232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</row>
    <row r="233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</row>
    <row r="234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</row>
    <row r="23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</row>
    <row r="236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</row>
    <row r="237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</row>
    <row r="238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</row>
    <row r="239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</row>
    <row r="240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</row>
    <row r="24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</row>
    <row r="242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</row>
    <row r="243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</row>
    <row r="244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</row>
    <row r="24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</row>
    <row r="246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</row>
    <row r="247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</row>
    <row r="248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</row>
    <row r="249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</row>
    <row r="250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</row>
    <row r="25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</row>
    <row r="252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</row>
    <row r="253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</row>
    <row r="254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</row>
    <row r="25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</row>
    <row r="256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</row>
    <row r="257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</row>
    <row r="258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</row>
    <row r="259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</row>
    <row r="260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</row>
    <row r="26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</row>
    <row r="262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</row>
    <row r="263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</row>
    <row r="264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</row>
    <row r="26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</row>
    <row r="266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</row>
    <row r="267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</row>
    <row r="268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</row>
    <row r="269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</row>
    <row r="270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</row>
    <row r="27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</row>
    <row r="272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</row>
    <row r="273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</row>
    <row r="274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</row>
    <row r="27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</row>
    <row r="276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</row>
    <row r="277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</row>
    <row r="278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</row>
    <row r="279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</row>
    <row r="280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</row>
    <row r="28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</row>
    <row r="282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</row>
    <row r="283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</row>
    <row r="284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</row>
    <row r="28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</row>
    <row r="286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</row>
    <row r="287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</row>
    <row r="288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</row>
    <row r="289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</row>
    <row r="290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</row>
    <row r="29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</row>
    <row r="292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</row>
    <row r="293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</row>
    <row r="294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</row>
    <row r="29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</row>
    <row r="296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</row>
    <row r="297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</row>
    <row r="298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</row>
    <row r="299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</row>
    <row r="300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</row>
    <row r="30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</row>
    <row r="302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</row>
    <row r="303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</row>
    <row r="304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</row>
    <row r="30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</row>
    <row r="306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</row>
    <row r="307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</row>
    <row r="308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</row>
    <row r="309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</row>
    <row r="310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</row>
    <row r="31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</row>
    <row r="312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</row>
    <row r="313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</row>
    <row r="314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</row>
    <row r="31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</row>
    <row r="316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</row>
    <row r="317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</row>
    <row r="318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</row>
    <row r="319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</row>
    <row r="320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</row>
    <row r="32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</row>
    <row r="322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</row>
    <row r="323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</row>
    <row r="324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</row>
    <row r="32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</row>
    <row r="326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</row>
    <row r="327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</row>
    <row r="328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</row>
    <row r="329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</row>
    <row r="330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</row>
    <row r="33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</row>
    <row r="332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</row>
    <row r="333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</row>
    <row r="334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</row>
    <row r="33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</row>
    <row r="336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</row>
    <row r="337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</row>
    <row r="338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</row>
    <row r="339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</row>
    <row r="340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</row>
    <row r="34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</row>
    <row r="342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</row>
    <row r="343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</row>
    <row r="344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</row>
    <row r="34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</row>
    <row r="346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</row>
    <row r="347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</row>
    <row r="348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</row>
    <row r="349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</row>
    <row r="350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</row>
    <row r="35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</row>
    <row r="352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</row>
    <row r="353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</row>
    <row r="354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</row>
    <row r="35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</row>
    <row r="356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</row>
    <row r="357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</row>
    <row r="358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</row>
    <row r="359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</row>
    <row r="360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</row>
    <row r="36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</row>
    <row r="362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</row>
    <row r="363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</row>
    <row r="364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</row>
    <row r="36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</row>
    <row r="366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</row>
    <row r="367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</row>
    <row r="368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</row>
    <row r="369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</row>
    <row r="370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</row>
    <row r="37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</row>
    <row r="372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</row>
    <row r="373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</row>
    <row r="374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</row>
    <row r="37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</row>
    <row r="376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</row>
    <row r="377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</row>
    <row r="378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</row>
    <row r="379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</row>
    <row r="380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</row>
    <row r="38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</row>
    <row r="382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</row>
    <row r="383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</row>
    <row r="384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</row>
    <row r="38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</row>
    <row r="386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</row>
    <row r="387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</row>
    <row r="388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</row>
    <row r="389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</row>
    <row r="390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</row>
    <row r="39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</row>
    <row r="392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</row>
    <row r="393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</row>
    <row r="394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</row>
    <row r="39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</row>
    <row r="396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</row>
    <row r="397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</row>
    <row r="398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</row>
    <row r="399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</row>
    <row r="400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</row>
    <row r="40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</row>
    <row r="402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</row>
    <row r="403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</row>
    <row r="404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</row>
    <row r="40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</row>
    <row r="406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</row>
    <row r="407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</row>
    <row r="408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</row>
    <row r="409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</row>
    <row r="410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</row>
    <row r="41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</row>
    <row r="412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</row>
    <row r="413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</row>
    <row r="414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</row>
    <row r="41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</row>
    <row r="416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</row>
    <row r="417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</row>
    <row r="418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</row>
    <row r="419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</row>
    <row r="420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</row>
    <row r="42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</row>
    <row r="422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</row>
    <row r="423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</row>
    <row r="424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</row>
    <row r="42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</row>
    <row r="426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</row>
    <row r="427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</row>
    <row r="428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</row>
    <row r="429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</row>
    <row r="430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</row>
    <row r="43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</row>
    <row r="432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</row>
    <row r="433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</row>
    <row r="434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</row>
    <row r="43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</row>
    <row r="436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</row>
    <row r="437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</row>
    <row r="438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</row>
    <row r="439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</row>
    <row r="440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</row>
    <row r="44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</row>
    <row r="442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</row>
    <row r="443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</row>
    <row r="444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</row>
    <row r="44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</row>
    <row r="446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</row>
    <row r="447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</row>
    <row r="448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</row>
    <row r="449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</row>
    <row r="450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</row>
    <row r="45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</row>
    <row r="452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</row>
    <row r="453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</row>
    <row r="454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</row>
    <row r="45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</row>
    <row r="456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</row>
    <row r="457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</row>
    <row r="458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</row>
    <row r="459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</row>
    <row r="460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</row>
    <row r="46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</row>
    <row r="462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</row>
    <row r="463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</row>
    <row r="464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</row>
    <row r="46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</row>
    <row r="466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</row>
    <row r="467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</row>
    <row r="468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</row>
    <row r="469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</row>
    <row r="470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</row>
    <row r="47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</row>
    <row r="472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</row>
    <row r="473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</row>
    <row r="474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</row>
    <row r="47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</row>
    <row r="476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</row>
    <row r="477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</row>
    <row r="478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</row>
    <row r="479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</row>
    <row r="480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</row>
    <row r="48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</row>
    <row r="482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</row>
    <row r="483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</row>
    <row r="484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</row>
    <row r="48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</row>
    <row r="486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</row>
    <row r="487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</row>
    <row r="488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</row>
    <row r="489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</row>
    <row r="490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</row>
    <row r="49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</row>
    <row r="492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</row>
    <row r="493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</row>
    <row r="494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</row>
    <row r="49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</row>
    <row r="496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</row>
    <row r="497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</row>
    <row r="498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</row>
    <row r="499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</row>
    <row r="500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</row>
    <row r="50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</row>
    <row r="502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</row>
    <row r="503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</row>
    <row r="504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</row>
    <row r="50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</row>
    <row r="506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</row>
    <row r="507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</row>
    <row r="508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</row>
    <row r="509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</row>
    <row r="510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</row>
    <row r="51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</row>
    <row r="512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</row>
    <row r="513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</row>
    <row r="514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</row>
    <row r="51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</row>
    <row r="516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</row>
    <row r="517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</row>
    <row r="518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</row>
    <row r="519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</row>
    <row r="520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</row>
    <row r="52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</row>
    <row r="522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</row>
    <row r="523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</row>
    <row r="524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</row>
    <row r="52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</row>
    <row r="526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</row>
    <row r="527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</row>
    <row r="528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</row>
    <row r="529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</row>
    <row r="530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</row>
    <row r="53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</row>
    <row r="532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</row>
    <row r="533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</row>
    <row r="534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</row>
    <row r="53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</row>
    <row r="536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</row>
    <row r="537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</row>
    <row r="538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</row>
    <row r="539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</row>
    <row r="540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</row>
    <row r="54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</row>
    <row r="542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</row>
    <row r="543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</row>
    <row r="544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</row>
    <row r="54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</row>
    <row r="546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</row>
    <row r="547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</row>
    <row r="548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</row>
    <row r="549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</row>
    <row r="550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</row>
    <row r="55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</row>
    <row r="552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</row>
    <row r="553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</row>
    <row r="554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</row>
    <row r="55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</row>
    <row r="556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</row>
    <row r="557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</row>
    <row r="558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</row>
    <row r="559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</row>
    <row r="560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</row>
    <row r="56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</row>
    <row r="562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</row>
    <row r="563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</row>
    <row r="564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</row>
    <row r="56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</row>
    <row r="566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</row>
    <row r="567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</row>
    <row r="568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</row>
    <row r="569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</row>
    <row r="570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</row>
    <row r="57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</row>
    <row r="572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</row>
    <row r="573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</row>
    <row r="574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</row>
    <row r="57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</row>
    <row r="576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</row>
    <row r="577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</row>
    <row r="578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</row>
    <row r="579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</row>
    <row r="580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</row>
    <row r="58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</row>
    <row r="582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</row>
    <row r="583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</row>
    <row r="584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</row>
    <row r="58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</row>
    <row r="586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</row>
    <row r="587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</row>
    <row r="588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</row>
    <row r="589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</row>
    <row r="590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</row>
    <row r="59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</row>
    <row r="592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</row>
    <row r="593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</row>
    <row r="594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</row>
    <row r="59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</row>
    <row r="596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</row>
    <row r="597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</row>
    <row r="598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</row>
    <row r="599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</row>
    <row r="600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</row>
    <row r="60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</row>
    <row r="602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</row>
    <row r="603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</row>
    <row r="604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</row>
    <row r="60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</row>
    <row r="606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</row>
    <row r="607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</row>
    <row r="608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</row>
    <row r="609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</row>
    <row r="610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</row>
    <row r="61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</row>
    <row r="612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</row>
    <row r="613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</row>
    <row r="614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</row>
    <row r="61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</row>
    <row r="616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</row>
    <row r="617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</row>
    <row r="618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</row>
    <row r="619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</row>
    <row r="620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</row>
    <row r="62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</row>
    <row r="622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</row>
    <row r="623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</row>
    <row r="624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</row>
    <row r="62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</row>
    <row r="626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</row>
    <row r="627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</row>
    <row r="628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</row>
    <row r="629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</row>
    <row r="630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</row>
    <row r="63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</row>
    <row r="632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</row>
    <row r="633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</row>
    <row r="634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</row>
    <row r="63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</row>
    <row r="636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</row>
    <row r="637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</row>
    <row r="638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</row>
    <row r="639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</row>
    <row r="640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</row>
    <row r="64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</row>
    <row r="642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</row>
    <row r="643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</row>
    <row r="644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</row>
    <row r="64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</row>
    <row r="646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</row>
    <row r="647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</row>
    <row r="648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</row>
    <row r="649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</row>
    <row r="650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</row>
    <row r="65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</row>
    <row r="652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</row>
    <row r="653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</row>
    <row r="654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</row>
    <row r="65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</row>
    <row r="656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</row>
    <row r="657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</row>
    <row r="658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</row>
    <row r="659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</row>
    <row r="660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</row>
    <row r="66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</row>
    <row r="662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</row>
    <row r="663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</row>
    <row r="664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</row>
    <row r="66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</row>
    <row r="666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</row>
    <row r="667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</row>
    <row r="668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</row>
    <row r="669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</row>
    <row r="670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</row>
    <row r="67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</row>
    <row r="672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</row>
    <row r="673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</row>
    <row r="674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</row>
    <row r="67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</row>
    <row r="676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</row>
    <row r="677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</row>
    <row r="678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</row>
    <row r="679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</row>
    <row r="680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</row>
    <row r="68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</row>
    <row r="682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</row>
    <row r="683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</row>
    <row r="684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</row>
    <row r="68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</row>
    <row r="686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</row>
    <row r="687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</row>
    <row r="688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</row>
    <row r="689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</row>
    <row r="690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</row>
    <row r="69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</row>
    <row r="692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</row>
    <row r="693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</row>
    <row r="694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</row>
    <row r="69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</row>
    <row r="696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</row>
    <row r="697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</row>
    <row r="698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</row>
    <row r="699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</row>
    <row r="700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</row>
    <row r="70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</row>
    <row r="702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</row>
    <row r="703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</row>
    <row r="704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</row>
    <row r="70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</row>
    <row r="706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</row>
    <row r="707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</row>
    <row r="708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</row>
    <row r="709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</row>
    <row r="710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</row>
    <row r="71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</row>
    <row r="712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</row>
    <row r="713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</row>
    <row r="714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</row>
    <row r="71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</row>
    <row r="716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</row>
    <row r="717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</row>
    <row r="718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</row>
    <row r="719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</row>
    <row r="720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</row>
    <row r="72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</row>
    <row r="722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</row>
    <row r="723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</row>
    <row r="724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</row>
    <row r="72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</row>
    <row r="726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</row>
    <row r="727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</row>
    <row r="728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</row>
    <row r="729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</row>
    <row r="730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</row>
    <row r="73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</row>
    <row r="732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</row>
    <row r="733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</row>
    <row r="734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</row>
    <row r="73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</row>
    <row r="736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</row>
    <row r="737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</row>
    <row r="738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</row>
    <row r="739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</row>
    <row r="740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</row>
    <row r="74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</row>
    <row r="742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</row>
    <row r="743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</row>
    <row r="744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</row>
    <row r="74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</row>
    <row r="746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</row>
    <row r="747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</row>
    <row r="748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</row>
    <row r="749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</row>
    <row r="750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</row>
    <row r="75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</row>
    <row r="752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</row>
    <row r="753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</row>
    <row r="754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</row>
    <row r="75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</row>
    <row r="756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</row>
    <row r="757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</row>
    <row r="758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</row>
    <row r="759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</row>
    <row r="760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</row>
    <row r="76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</row>
    <row r="762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</row>
    <row r="763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</row>
    <row r="764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</row>
    <row r="76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</row>
    <row r="766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</row>
    <row r="767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</row>
    <row r="768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</row>
    <row r="769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</row>
    <row r="770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</row>
    <row r="77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</row>
    <row r="772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</row>
    <row r="773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</row>
    <row r="774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</row>
    <row r="77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</row>
    <row r="776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</row>
    <row r="777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</row>
    <row r="778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</row>
    <row r="779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</row>
    <row r="780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</row>
    <row r="78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</row>
    <row r="782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</row>
    <row r="783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</row>
    <row r="784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</row>
    <row r="78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</row>
    <row r="786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</row>
    <row r="787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</row>
    <row r="788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</row>
    <row r="789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</row>
    <row r="790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</row>
    <row r="79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</row>
    <row r="792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</row>
    <row r="793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</row>
    <row r="794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</row>
    <row r="79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</row>
    <row r="796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</row>
    <row r="797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</row>
    <row r="798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</row>
    <row r="799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</row>
    <row r="800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</row>
    <row r="80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</row>
    <row r="802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</row>
    <row r="803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</row>
    <row r="804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</row>
    <row r="80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</row>
    <row r="806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</row>
    <row r="807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</row>
    <row r="808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</row>
    <row r="809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</row>
    <row r="810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</row>
    <row r="81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</row>
    <row r="812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</row>
    <row r="813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</row>
    <row r="814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</row>
    <row r="81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</row>
    <row r="816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</row>
    <row r="817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</row>
    <row r="818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</row>
    <row r="819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</row>
    <row r="820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</row>
    <row r="82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</row>
    <row r="822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</row>
    <row r="823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</row>
    <row r="824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</row>
    <row r="82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</row>
    <row r="826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</row>
    <row r="827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</row>
    <row r="828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</row>
    <row r="829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</row>
    <row r="830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</row>
    <row r="83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</row>
    <row r="832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</row>
    <row r="833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</row>
    <row r="834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</row>
    <row r="83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</row>
    <row r="836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</row>
    <row r="837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</row>
    <row r="838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</row>
    <row r="839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</row>
    <row r="840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</row>
    <row r="84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</row>
    <row r="842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</row>
    <row r="843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</row>
    <row r="844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</row>
    <row r="84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</row>
    <row r="846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</row>
    <row r="847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</row>
    <row r="848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</row>
    <row r="849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</row>
    <row r="850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</row>
    <row r="85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</row>
    <row r="852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</row>
    <row r="853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</row>
    <row r="854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</row>
    <row r="85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</row>
    <row r="856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</row>
    <row r="857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</row>
    <row r="858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</row>
    <row r="859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</row>
    <row r="860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</row>
    <row r="86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</row>
    <row r="862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</row>
    <row r="863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</row>
    <row r="864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</row>
    <row r="86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</row>
    <row r="866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</row>
    <row r="867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</row>
    <row r="868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</row>
    <row r="869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</row>
    <row r="870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</row>
    <row r="87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</row>
    <row r="872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</row>
    <row r="873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</row>
    <row r="874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</row>
    <row r="87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</row>
    <row r="876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</row>
    <row r="877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</row>
    <row r="878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</row>
    <row r="879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</row>
    <row r="880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</row>
    <row r="88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</row>
    <row r="882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</row>
    <row r="883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</row>
    <row r="884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</row>
    <row r="88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</row>
    <row r="886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</row>
    <row r="887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</row>
    <row r="888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</row>
    <row r="889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</row>
    <row r="890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</row>
    <row r="89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</row>
    <row r="892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</row>
    <row r="893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</row>
    <row r="894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</row>
    <row r="89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</row>
    <row r="896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</row>
    <row r="897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</row>
    <row r="898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</row>
    <row r="899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</row>
    <row r="900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</row>
    <row r="90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</row>
    <row r="902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</row>
    <row r="903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</row>
    <row r="904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</row>
    <row r="90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</row>
    <row r="906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</row>
    <row r="907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</row>
    <row r="908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</row>
    <row r="909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</row>
    <row r="910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</row>
    <row r="91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</row>
    <row r="912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</row>
    <row r="913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</row>
    <row r="914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</row>
    <row r="91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</row>
    <row r="916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</row>
    <row r="917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</row>
    <row r="918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</row>
    <row r="919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</row>
    <row r="920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</row>
    <row r="92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</row>
    <row r="922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</row>
    <row r="923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</row>
    <row r="924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</row>
    <row r="92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</row>
    <row r="926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</row>
    <row r="927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</row>
    <row r="928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</row>
    <row r="929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</row>
    <row r="930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</row>
    <row r="93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</row>
    <row r="932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</row>
    <row r="933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</row>
    <row r="934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</row>
    <row r="93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</row>
    <row r="936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</row>
    <row r="937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</row>
    <row r="938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</row>
    <row r="939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</row>
    <row r="940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</row>
    <row r="94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</row>
    <row r="942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</row>
    <row r="943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</row>
    <row r="944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</row>
    <row r="94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</row>
    <row r="946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</row>
    <row r="947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</row>
    <row r="948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</row>
    <row r="949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</row>
    <row r="950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</row>
    <row r="95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</row>
    <row r="952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</row>
    <row r="953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</row>
    <row r="954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</row>
    <row r="95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</row>
    <row r="956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</row>
    <row r="957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</row>
    <row r="958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</row>
    <row r="959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</row>
    <row r="960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</row>
    <row r="96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</row>
    <row r="962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</row>
    <row r="963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</row>
    <row r="964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</row>
    <row r="96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</row>
    <row r="966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</row>
    <row r="967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</row>
    <row r="968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</row>
    <row r="969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</row>
    <row r="970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</row>
    <row r="97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</row>
    <row r="972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</row>
    <row r="973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</row>
    <row r="974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</row>
    <row r="975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</row>
    <row r="976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</row>
    <row r="977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</row>
    <row r="978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</row>
    <row r="979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</row>
    <row r="980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</row>
    <row r="98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  <c r="AC981" s="3"/>
      <c r="AD981" s="3"/>
    </row>
    <row r="982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  <c r="AC982" s="3"/>
      <c r="AD982" s="3"/>
    </row>
    <row r="983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  <c r="AC983" s="3"/>
      <c r="AD983" s="3"/>
    </row>
    <row r="984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  <c r="AC984" s="3"/>
      <c r="AD984" s="3"/>
    </row>
    <row r="985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  <c r="AC985" s="3"/>
      <c r="AD985" s="3"/>
    </row>
    <row r="986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  <c r="AB986" s="3"/>
      <c r="AC986" s="3"/>
      <c r="AD986" s="3"/>
    </row>
    <row r="987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  <c r="AB987" s="3"/>
      <c r="AC987" s="3"/>
      <c r="AD987" s="3"/>
    </row>
    <row r="988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  <c r="AB988" s="3"/>
      <c r="AC988" s="3"/>
      <c r="AD988" s="3"/>
    </row>
    <row r="989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  <c r="AB989" s="3"/>
      <c r="AC989" s="3"/>
      <c r="AD989" s="3"/>
    </row>
    <row r="990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  <c r="AB990" s="3"/>
      <c r="AC990" s="3"/>
      <c r="AD990" s="3"/>
    </row>
    <row r="99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/>
      <c r="AB991" s="3"/>
      <c r="AC991" s="3"/>
      <c r="AD991" s="3"/>
    </row>
    <row r="992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  <c r="AB992" s="3"/>
      <c r="AC992" s="3"/>
      <c r="AD992" s="3"/>
    </row>
    <row r="993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  <c r="AB993" s="3"/>
      <c r="AC993" s="3"/>
      <c r="AD993" s="3"/>
    </row>
    <row r="994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  <c r="AB994" s="3"/>
      <c r="AC994" s="3"/>
      <c r="AD994" s="3"/>
    </row>
    <row r="995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  <c r="AB995" s="3"/>
      <c r="AC995" s="3"/>
      <c r="AD995" s="3"/>
    </row>
    <row r="996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  <c r="AB996" s="3"/>
      <c r="AC996" s="3"/>
      <c r="AD996" s="3"/>
    </row>
    <row r="997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  <c r="AB997" s="3"/>
      <c r="AC997" s="3"/>
      <c r="AD997" s="3"/>
    </row>
    <row r="998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  <c r="AB998" s="3"/>
      <c r="AC998" s="3"/>
      <c r="AD998" s="3"/>
    </row>
    <row r="999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  <c r="AA999" s="3"/>
      <c r="AB999" s="3"/>
      <c r="AC999" s="3"/>
      <c r="AD999" s="3"/>
    </row>
    <row r="1000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  <c r="AA1000" s="3"/>
      <c r="AB1000" s="3"/>
      <c r="AC1000" s="3"/>
      <c r="AD1000" s="3"/>
    </row>
  </sheetData>
  <mergeCells count="6">
    <mergeCell ref="A2:G2"/>
    <mergeCell ref="A4:G4"/>
    <mergeCell ref="A14:E14"/>
    <mergeCell ref="H15:K15"/>
    <mergeCell ref="M15:P15"/>
    <mergeCell ref="R15:W15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sheetData>
    <row r="1">
      <c r="A1" s="1" t="s">
        <v>96</v>
      </c>
      <c r="B1" s="2"/>
      <c r="C1" s="3"/>
      <c r="D1" s="3"/>
      <c r="E1" s="3"/>
      <c r="F1" s="3"/>
      <c r="G1" s="3"/>
      <c r="H1" s="2"/>
      <c r="I1" s="10" t="s">
        <v>97</v>
      </c>
      <c r="J1" s="9"/>
      <c r="K1" s="9"/>
      <c r="L1" s="9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>
      <c r="A2" s="4" t="s">
        <v>98</v>
      </c>
      <c r="H2" s="2"/>
      <c r="I2" s="17" t="s">
        <v>99</v>
      </c>
      <c r="J2" s="17" t="s">
        <v>100</v>
      </c>
      <c r="K2" s="17" t="s">
        <v>101</v>
      </c>
      <c r="L2" s="17" t="s">
        <v>102</v>
      </c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>
      <c r="A3" s="4" t="s">
        <v>103</v>
      </c>
      <c r="H3" s="2"/>
      <c r="I3" s="18" t="s">
        <v>104</v>
      </c>
      <c r="J3" s="18">
        <v>1.0</v>
      </c>
      <c r="K3" s="18">
        <v>155.0</v>
      </c>
      <c r="L3" s="18">
        <v>252.0</v>
      </c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>
      <c r="A4" s="4" t="s">
        <v>105</v>
      </c>
      <c r="H4" s="2"/>
      <c r="I4" s="18" t="s">
        <v>104</v>
      </c>
      <c r="J4" s="18">
        <v>2.0</v>
      </c>
      <c r="K4" s="18">
        <v>153.0</v>
      </c>
      <c r="L4" s="18" t="s">
        <v>106</v>
      </c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>
      <c r="A5" s="4" t="s">
        <v>107</v>
      </c>
      <c r="H5" s="2"/>
      <c r="I5" s="18" t="s">
        <v>104</v>
      </c>
      <c r="J5" s="18">
        <v>3.0</v>
      </c>
      <c r="K5" s="18">
        <v>160.0</v>
      </c>
      <c r="L5" s="18" t="s">
        <v>106</v>
      </c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>
      <c r="A6" s="3"/>
      <c r="B6" s="3"/>
      <c r="C6" s="3"/>
      <c r="D6" s="3"/>
      <c r="E6" s="3"/>
      <c r="F6" s="3"/>
      <c r="G6" s="3"/>
      <c r="H6" s="2"/>
      <c r="I6" s="18" t="s">
        <v>104</v>
      </c>
      <c r="J6" s="18">
        <v>4.0</v>
      </c>
      <c r="K6" s="18">
        <v>120.0</v>
      </c>
      <c r="L6" s="18" t="s">
        <v>106</v>
      </c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>
      <c r="A7" s="4" t="s">
        <v>108</v>
      </c>
      <c r="H7" s="2"/>
      <c r="I7" s="18" t="s">
        <v>104</v>
      </c>
      <c r="J7" s="18">
        <v>5.0</v>
      </c>
      <c r="K7" s="18">
        <v>153.0</v>
      </c>
      <c r="L7" s="18" t="s">
        <v>106</v>
      </c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>
      <c r="A8" s="4" t="s">
        <v>109</v>
      </c>
      <c r="H8" s="2"/>
      <c r="I8" s="18" t="s">
        <v>104</v>
      </c>
      <c r="J8" s="18">
        <v>6.0</v>
      </c>
      <c r="K8" s="18">
        <v>163.0</v>
      </c>
      <c r="L8" s="18" t="s">
        <v>106</v>
      </c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>
      <c r="A9" s="41" t="s">
        <v>110</v>
      </c>
      <c r="H9" s="2"/>
      <c r="I9" s="18" t="s">
        <v>104</v>
      </c>
      <c r="J9" s="18">
        <v>7.0</v>
      </c>
      <c r="K9" s="18">
        <v>107.0</v>
      </c>
      <c r="L9" s="18" t="s">
        <v>106</v>
      </c>
      <c r="M9" s="3"/>
      <c r="N9" s="2"/>
      <c r="O9" s="2"/>
      <c r="P9" s="2"/>
      <c r="Q9" s="2"/>
      <c r="R9" s="2"/>
      <c r="S9" s="2"/>
      <c r="T9" s="2"/>
      <c r="U9" s="2"/>
      <c r="V9" s="2"/>
      <c r="W9" s="2"/>
      <c r="X9" s="3"/>
      <c r="Y9" s="3"/>
      <c r="Z9" s="3"/>
    </row>
    <row r="10">
      <c r="A10" s="4" t="s">
        <v>111</v>
      </c>
      <c r="H10" s="2"/>
      <c r="I10" s="18" t="s">
        <v>104</v>
      </c>
      <c r="J10" s="18">
        <v>8.0</v>
      </c>
      <c r="K10" s="18">
        <v>110.0</v>
      </c>
      <c r="L10" s="18" t="s">
        <v>106</v>
      </c>
      <c r="M10" s="2"/>
      <c r="N10" s="10" t="s">
        <v>112</v>
      </c>
      <c r="O10" s="9"/>
      <c r="P10" s="9"/>
      <c r="Q10" s="9"/>
      <c r="R10" s="9"/>
      <c r="S10" s="10" t="s">
        <v>112</v>
      </c>
      <c r="T10" s="9"/>
      <c r="U10" s="9"/>
      <c r="V10" s="9"/>
      <c r="W10" s="9"/>
      <c r="X10" s="3"/>
      <c r="Y10" s="3"/>
      <c r="Z10" s="3"/>
    </row>
    <row r="11">
      <c r="A11" s="2"/>
      <c r="B11" s="2"/>
      <c r="C11" s="3"/>
      <c r="D11" s="3"/>
      <c r="E11" s="3"/>
      <c r="F11" s="3"/>
      <c r="G11" s="3"/>
      <c r="H11" s="2"/>
      <c r="I11" s="18" t="s">
        <v>104</v>
      </c>
      <c r="J11" s="18">
        <v>9.0</v>
      </c>
      <c r="K11" s="18">
        <v>118.0</v>
      </c>
      <c r="L11" s="18" t="s">
        <v>106</v>
      </c>
      <c r="M11" s="2"/>
      <c r="N11" s="10" t="s">
        <v>113</v>
      </c>
      <c r="O11" s="9"/>
      <c r="P11" s="9" t="s">
        <v>114</v>
      </c>
      <c r="Q11" s="9"/>
      <c r="R11" s="9"/>
      <c r="S11" s="10" t="s">
        <v>113</v>
      </c>
      <c r="T11" s="9"/>
      <c r="U11" s="9" t="s">
        <v>114</v>
      </c>
      <c r="V11" s="9"/>
      <c r="W11" s="9"/>
      <c r="X11" s="3"/>
      <c r="Y11" s="3"/>
      <c r="Z11" s="3"/>
    </row>
    <row r="12">
      <c r="A12" s="10" t="s">
        <v>115</v>
      </c>
      <c r="B12" s="9"/>
      <c r="C12" s="3"/>
      <c r="D12" s="3"/>
      <c r="E12" s="3"/>
      <c r="F12" s="3"/>
      <c r="G12" s="3"/>
      <c r="H12" s="2"/>
      <c r="I12" s="18" t="s">
        <v>104</v>
      </c>
      <c r="J12" s="18">
        <v>10.0</v>
      </c>
      <c r="K12" s="18">
        <v>174.0</v>
      </c>
      <c r="L12" s="18">
        <v>238.0</v>
      </c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3"/>
      <c r="Y12" s="3"/>
      <c r="Z12" s="3"/>
    </row>
    <row r="13">
      <c r="A13" s="17" t="s">
        <v>99</v>
      </c>
      <c r="B13" s="42" t="s">
        <v>116</v>
      </c>
      <c r="C13" s="3"/>
      <c r="D13" s="3"/>
      <c r="E13" s="3"/>
      <c r="F13" s="3"/>
      <c r="G13" s="3"/>
      <c r="H13" s="2"/>
      <c r="I13" s="18" t="s">
        <v>104</v>
      </c>
      <c r="J13" s="18">
        <v>11.0</v>
      </c>
      <c r="K13" s="18">
        <v>88.0</v>
      </c>
      <c r="L13" s="18" t="s">
        <v>106</v>
      </c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3"/>
      <c r="Y13" s="3"/>
      <c r="Z13" s="3"/>
    </row>
    <row r="14">
      <c r="A14" s="18" t="s">
        <v>117</v>
      </c>
      <c r="B14" s="18">
        <v>24.0</v>
      </c>
      <c r="C14" s="3"/>
      <c r="D14" s="3"/>
      <c r="E14" s="3"/>
      <c r="F14" s="3"/>
      <c r="G14" s="3"/>
      <c r="H14" s="2"/>
      <c r="I14" s="18" t="s">
        <v>104</v>
      </c>
      <c r="J14" s="18">
        <v>12.0</v>
      </c>
      <c r="K14" s="18">
        <v>175.0</v>
      </c>
      <c r="L14" s="18" t="s">
        <v>106</v>
      </c>
      <c r="M14" s="2"/>
      <c r="N14" s="43" t="s">
        <v>118</v>
      </c>
      <c r="O14" s="9"/>
      <c r="P14" s="9"/>
      <c r="Q14" s="9"/>
      <c r="R14" s="9"/>
      <c r="S14" s="43" t="s">
        <v>119</v>
      </c>
      <c r="T14" s="9"/>
      <c r="U14" s="9"/>
      <c r="V14" s="9"/>
      <c r="W14" s="9"/>
      <c r="X14" s="3"/>
      <c r="Y14" s="3"/>
      <c r="Z14" s="3"/>
    </row>
    <row r="15">
      <c r="A15" s="18" t="s">
        <v>120</v>
      </c>
      <c r="B15" s="18">
        <v>24.0</v>
      </c>
      <c r="C15" s="3"/>
      <c r="D15" s="3"/>
      <c r="E15" s="3"/>
      <c r="F15" s="3"/>
      <c r="G15" s="3"/>
      <c r="H15" s="2"/>
      <c r="I15" s="18" t="s">
        <v>104</v>
      </c>
      <c r="J15" s="18">
        <v>13.0</v>
      </c>
      <c r="K15" s="18">
        <v>161.0</v>
      </c>
      <c r="L15" s="18" t="s">
        <v>106</v>
      </c>
      <c r="M15" s="2"/>
      <c r="N15" s="2"/>
      <c r="O15" s="2"/>
      <c r="P15" s="2"/>
      <c r="Q15" s="2"/>
      <c r="R15" s="2"/>
      <c r="S15" s="9" t="s">
        <v>121</v>
      </c>
      <c r="T15" s="2" t="s">
        <v>122</v>
      </c>
      <c r="U15" s="24">
        <f>COUNT(B14:B118)</f>
        <v>105</v>
      </c>
      <c r="V15" s="2"/>
      <c r="W15" s="2"/>
      <c r="X15" s="3"/>
      <c r="Y15" s="3"/>
      <c r="Z15" s="3"/>
    </row>
    <row r="16">
      <c r="A16" s="18" t="s">
        <v>123</v>
      </c>
      <c r="B16" s="18">
        <v>24.0</v>
      </c>
      <c r="C16" s="3"/>
      <c r="D16" s="3"/>
      <c r="E16" s="3"/>
      <c r="F16" s="3"/>
      <c r="G16" s="3"/>
      <c r="H16" s="2"/>
      <c r="I16" s="18" t="s">
        <v>124</v>
      </c>
      <c r="J16" s="18">
        <v>1.0</v>
      </c>
      <c r="K16" s="18">
        <v>162.0</v>
      </c>
      <c r="L16" s="18">
        <v>254.0</v>
      </c>
      <c r="M16" s="2"/>
      <c r="N16" s="2"/>
      <c r="O16" s="2"/>
      <c r="P16" s="44"/>
      <c r="Q16" s="2"/>
      <c r="R16" s="2"/>
      <c r="S16" s="9" t="s">
        <v>125</v>
      </c>
      <c r="T16" s="2" t="s">
        <v>126</v>
      </c>
      <c r="U16" s="25">
        <f>AVERAGE(B14:B118)</f>
        <v>22.72380952</v>
      </c>
      <c r="V16" s="2" t="s">
        <v>127</v>
      </c>
      <c r="W16" s="2"/>
      <c r="X16" s="3"/>
      <c r="Y16" s="3"/>
      <c r="Z16" s="3"/>
    </row>
    <row r="17">
      <c r="A17" s="18" t="s">
        <v>128</v>
      </c>
      <c r="B17" s="18">
        <v>33.0</v>
      </c>
      <c r="C17" s="3"/>
      <c r="D17" s="3"/>
      <c r="E17" s="3"/>
      <c r="F17" s="3"/>
      <c r="G17" s="3"/>
      <c r="H17" s="2"/>
      <c r="I17" s="18" t="s">
        <v>124</v>
      </c>
      <c r="J17" s="18">
        <v>2.0</v>
      </c>
      <c r="K17" s="18">
        <v>144.0</v>
      </c>
      <c r="L17" s="18" t="s">
        <v>106</v>
      </c>
      <c r="M17" s="2"/>
      <c r="N17" s="2"/>
      <c r="O17" s="2"/>
      <c r="P17" s="44"/>
      <c r="Q17" s="2"/>
      <c r="R17" s="2"/>
      <c r="S17" s="9" t="s">
        <v>129</v>
      </c>
      <c r="T17" s="2" t="s">
        <v>130</v>
      </c>
      <c r="U17" s="36">
        <v>160.45252525252536</v>
      </c>
      <c r="V17" s="2" t="s">
        <v>131</v>
      </c>
      <c r="W17" s="2"/>
      <c r="X17" s="3"/>
      <c r="Y17" s="3"/>
      <c r="Z17" s="3"/>
    </row>
    <row r="18">
      <c r="A18" s="18" t="s">
        <v>104</v>
      </c>
      <c r="B18" s="18">
        <v>25.0</v>
      </c>
      <c r="C18" s="3"/>
      <c r="D18" s="3"/>
      <c r="E18" s="3"/>
      <c r="F18" s="3"/>
      <c r="G18" s="3"/>
      <c r="H18" s="2"/>
      <c r="I18" s="18" t="s">
        <v>124</v>
      </c>
      <c r="J18" s="18">
        <v>3.0</v>
      </c>
      <c r="K18" s="18">
        <v>176.0</v>
      </c>
      <c r="L18" s="18" t="s">
        <v>106</v>
      </c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3"/>
      <c r="Y18" s="3"/>
      <c r="Z18" s="3"/>
    </row>
    <row r="19">
      <c r="A19" s="18" t="s">
        <v>132</v>
      </c>
      <c r="B19" s="18">
        <v>24.0</v>
      </c>
      <c r="C19" s="3"/>
      <c r="D19" s="3"/>
      <c r="E19" s="3"/>
      <c r="F19" s="3"/>
      <c r="G19" s="3"/>
      <c r="H19" s="2"/>
      <c r="I19" s="18" t="s">
        <v>124</v>
      </c>
      <c r="J19" s="18">
        <v>4.0</v>
      </c>
      <c r="K19" s="18">
        <v>194.0</v>
      </c>
      <c r="L19" s="18" t="s">
        <v>106</v>
      </c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3"/>
      <c r="Y19" s="3"/>
      <c r="Z19" s="3"/>
    </row>
    <row r="20">
      <c r="A20" s="18" t="s">
        <v>133</v>
      </c>
      <c r="B20" s="18">
        <v>26.0</v>
      </c>
      <c r="C20" s="3"/>
      <c r="D20" s="3"/>
      <c r="E20" s="3"/>
      <c r="F20" s="3"/>
      <c r="G20" s="3"/>
      <c r="H20" s="2"/>
      <c r="I20" s="18" t="s">
        <v>124</v>
      </c>
      <c r="J20" s="18">
        <v>5.0</v>
      </c>
      <c r="K20" s="18">
        <v>183.0</v>
      </c>
      <c r="L20" s="18" t="s">
        <v>106</v>
      </c>
      <c r="M20" s="2"/>
      <c r="N20" s="10" t="s">
        <v>134</v>
      </c>
      <c r="O20" s="9"/>
      <c r="P20" s="9"/>
      <c r="Q20" s="9"/>
      <c r="R20" s="9"/>
      <c r="S20" s="10" t="s">
        <v>134</v>
      </c>
      <c r="T20" s="9"/>
      <c r="U20" s="9"/>
      <c r="V20" s="9"/>
      <c r="W20" s="9"/>
      <c r="X20" s="3"/>
      <c r="Y20" s="3"/>
      <c r="Z20" s="3"/>
    </row>
    <row r="21">
      <c r="A21" s="18" t="s">
        <v>135</v>
      </c>
      <c r="B21" s="18">
        <v>21.0</v>
      </c>
      <c r="C21" s="3"/>
      <c r="D21" s="3"/>
      <c r="E21" s="3"/>
      <c r="F21" s="3"/>
      <c r="G21" s="3"/>
      <c r="H21" s="2"/>
      <c r="I21" s="18" t="s">
        <v>124</v>
      </c>
      <c r="J21" s="18">
        <v>6.0</v>
      </c>
      <c r="K21" s="18">
        <v>173.0</v>
      </c>
      <c r="L21" s="18" t="s">
        <v>106</v>
      </c>
      <c r="M21" s="2"/>
      <c r="N21" s="9" t="s">
        <v>121</v>
      </c>
      <c r="O21" s="9" t="s">
        <v>136</v>
      </c>
      <c r="P21" s="24">
        <v>9.0</v>
      </c>
      <c r="Q21" s="2"/>
      <c r="R21" s="2"/>
      <c r="S21" s="9" t="s">
        <v>121</v>
      </c>
      <c r="T21" s="9" t="s">
        <v>136</v>
      </c>
      <c r="U21" s="24">
        <v>9.0</v>
      </c>
      <c r="V21" s="2"/>
      <c r="W21" s="2"/>
      <c r="X21" s="3"/>
      <c r="Y21" s="3"/>
      <c r="Z21" s="3"/>
    </row>
    <row r="22">
      <c r="A22" s="18" t="s">
        <v>137</v>
      </c>
      <c r="B22" s="18">
        <v>21.0</v>
      </c>
      <c r="C22" s="3"/>
      <c r="D22" s="3"/>
      <c r="E22" s="3"/>
      <c r="F22" s="3"/>
      <c r="G22" s="3"/>
      <c r="H22" s="2"/>
      <c r="I22" s="18" t="s">
        <v>124</v>
      </c>
      <c r="J22" s="18">
        <v>7.0</v>
      </c>
      <c r="K22" s="18">
        <v>144.0</v>
      </c>
      <c r="L22" s="18" t="s">
        <v>106</v>
      </c>
      <c r="M22" s="2"/>
      <c r="N22" s="9" t="s">
        <v>138</v>
      </c>
      <c r="O22" s="9" t="s">
        <v>139</v>
      </c>
      <c r="P22" s="34">
        <v>25.333333333333332</v>
      </c>
      <c r="Q22" s="2" t="s">
        <v>127</v>
      </c>
      <c r="R22" s="2"/>
      <c r="S22" s="9" t="s">
        <v>138</v>
      </c>
      <c r="T22" s="9" t="s">
        <v>139</v>
      </c>
      <c r="U22" s="34">
        <v>25.333333333333332</v>
      </c>
      <c r="V22" s="2" t="s">
        <v>127</v>
      </c>
      <c r="W22" s="2"/>
      <c r="X22" s="3"/>
      <c r="Y22" s="3"/>
      <c r="Z22" s="3"/>
    </row>
    <row r="23">
      <c r="A23" s="18" t="s">
        <v>124</v>
      </c>
      <c r="B23" s="18">
        <v>21.0</v>
      </c>
      <c r="C23" s="3"/>
      <c r="D23" s="3"/>
      <c r="E23" s="3"/>
      <c r="F23" s="3"/>
      <c r="G23" s="3"/>
      <c r="H23" s="2"/>
      <c r="I23" s="18" t="s">
        <v>124</v>
      </c>
      <c r="J23" s="18">
        <v>8.0</v>
      </c>
      <c r="K23" s="18">
        <v>183.0</v>
      </c>
      <c r="L23" s="18" t="s">
        <v>106</v>
      </c>
      <c r="M23" s="2"/>
      <c r="N23" s="2"/>
      <c r="O23" s="9" t="s">
        <v>140</v>
      </c>
      <c r="P23" s="34">
        <v>292.5711111111111</v>
      </c>
      <c r="Q23" s="2" t="s">
        <v>141</v>
      </c>
      <c r="R23" s="2"/>
      <c r="S23" s="2"/>
      <c r="T23" s="9" t="s">
        <v>140</v>
      </c>
      <c r="U23" s="34">
        <v>292.5711111111111</v>
      </c>
      <c r="V23" s="2" t="s">
        <v>141</v>
      </c>
      <c r="W23" s="2"/>
      <c r="X23" s="3"/>
      <c r="Y23" s="3"/>
      <c r="Z23" s="3"/>
    </row>
    <row r="24">
      <c r="A24" s="18" t="s">
        <v>142</v>
      </c>
      <c r="B24" s="18">
        <v>23.0</v>
      </c>
      <c r="C24" s="3"/>
      <c r="D24" s="3"/>
      <c r="E24" s="3"/>
      <c r="F24" s="3"/>
      <c r="G24" s="3"/>
      <c r="H24" s="2"/>
      <c r="I24" s="18" t="s">
        <v>124</v>
      </c>
      <c r="J24" s="18">
        <v>9.0</v>
      </c>
      <c r="K24" s="18">
        <v>176.0</v>
      </c>
      <c r="L24" s="18" t="s">
        <v>106</v>
      </c>
      <c r="M24" s="2"/>
      <c r="N24" s="9" t="s">
        <v>143</v>
      </c>
      <c r="O24" s="9" t="s">
        <v>144</v>
      </c>
      <c r="P24" s="34">
        <v>21483.581036111103</v>
      </c>
      <c r="Q24" s="2" t="s">
        <v>145</v>
      </c>
      <c r="R24" s="2"/>
      <c r="S24" s="9" t="s">
        <v>143</v>
      </c>
      <c r="T24" s="9" t="s">
        <v>144</v>
      </c>
      <c r="U24" s="34">
        <v>21483.581036111103</v>
      </c>
      <c r="V24" s="2" t="s">
        <v>145</v>
      </c>
      <c r="W24" s="2"/>
      <c r="X24" s="3"/>
      <c r="Y24" s="3"/>
      <c r="Z24" s="3"/>
    </row>
    <row r="25">
      <c r="A25" s="18" t="s">
        <v>146</v>
      </c>
      <c r="B25" s="18">
        <v>23.0</v>
      </c>
      <c r="C25" s="3"/>
      <c r="D25" s="3"/>
      <c r="E25" s="3"/>
      <c r="F25" s="3"/>
      <c r="G25" s="3"/>
      <c r="H25" s="2"/>
      <c r="I25" s="18" t="s">
        <v>124</v>
      </c>
      <c r="J25" s="18">
        <v>10.0</v>
      </c>
      <c r="K25" s="18">
        <v>166.0</v>
      </c>
      <c r="L25" s="18" t="s">
        <v>106</v>
      </c>
      <c r="M25" s="2"/>
      <c r="N25" s="2"/>
      <c r="O25" s="2"/>
      <c r="P25" s="45"/>
      <c r="Q25" s="2"/>
      <c r="R25" s="2"/>
      <c r="S25" s="2"/>
      <c r="T25" s="9" t="s">
        <v>147</v>
      </c>
      <c r="U25" s="34">
        <v>1826.6258333333335</v>
      </c>
      <c r="V25" s="37" t="s">
        <v>148</v>
      </c>
      <c r="W25" s="2"/>
      <c r="X25" s="3"/>
      <c r="Y25" s="3"/>
      <c r="Z25" s="3"/>
    </row>
    <row r="26">
      <c r="A26" s="18" t="s">
        <v>149</v>
      </c>
      <c r="B26" s="18">
        <v>28.0</v>
      </c>
      <c r="C26" s="3"/>
      <c r="D26" s="3"/>
      <c r="E26" s="3"/>
      <c r="F26" s="3"/>
      <c r="G26" s="3"/>
      <c r="H26" s="2"/>
      <c r="I26" s="18" t="s">
        <v>124</v>
      </c>
      <c r="J26" s="18">
        <v>11.0</v>
      </c>
      <c r="K26" s="18">
        <v>165.0</v>
      </c>
      <c r="L26" s="18">
        <v>257.0</v>
      </c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3"/>
      <c r="Y26" s="3"/>
      <c r="Z26" s="3"/>
    </row>
    <row r="27">
      <c r="A27" s="18" t="s">
        <v>150</v>
      </c>
      <c r="B27" s="18">
        <v>20.0</v>
      </c>
      <c r="C27" s="3"/>
      <c r="D27" s="3"/>
      <c r="E27" s="3"/>
      <c r="F27" s="3"/>
      <c r="G27" s="3"/>
      <c r="H27" s="2"/>
      <c r="I27" s="18" t="s">
        <v>124</v>
      </c>
      <c r="J27" s="18">
        <v>12.0</v>
      </c>
      <c r="K27" s="18">
        <v>168.0</v>
      </c>
      <c r="L27" s="18" t="s">
        <v>106</v>
      </c>
      <c r="M27" s="2"/>
      <c r="N27" s="13" t="s">
        <v>151</v>
      </c>
      <c r="O27" s="2"/>
      <c r="P27" s="2"/>
      <c r="Q27" s="2"/>
      <c r="R27" s="2"/>
      <c r="S27" s="13" t="s">
        <v>151</v>
      </c>
      <c r="T27" s="2"/>
      <c r="U27" s="2"/>
      <c r="V27" s="2"/>
      <c r="W27" s="2"/>
      <c r="X27" s="3"/>
      <c r="Y27" s="3"/>
      <c r="Z27" s="3"/>
    </row>
    <row r="28">
      <c r="A28" s="18" t="s">
        <v>152</v>
      </c>
      <c r="B28" s="18">
        <v>17.0</v>
      </c>
      <c r="C28" s="3"/>
      <c r="D28" s="3"/>
      <c r="E28" s="3"/>
      <c r="F28" s="3"/>
      <c r="G28" s="3"/>
      <c r="H28" s="2"/>
      <c r="I28" s="18" t="s">
        <v>124</v>
      </c>
      <c r="J28" s="18">
        <v>13.0</v>
      </c>
      <c r="K28" s="18">
        <v>161.0</v>
      </c>
      <c r="L28" s="18" t="s">
        <v>106</v>
      </c>
      <c r="M28" s="2"/>
      <c r="N28" s="2"/>
      <c r="O28" s="2"/>
      <c r="P28" s="46"/>
      <c r="Q28" s="2"/>
      <c r="R28" s="2"/>
      <c r="S28" s="9" t="s">
        <v>60</v>
      </c>
      <c r="T28" s="9" t="s">
        <v>61</v>
      </c>
      <c r="U28" s="22">
        <v>11.548859649122807</v>
      </c>
      <c r="V28" s="37" t="s">
        <v>153</v>
      </c>
      <c r="W28" s="2"/>
      <c r="X28" s="3"/>
      <c r="Y28" s="3"/>
      <c r="Z28" s="3"/>
    </row>
    <row r="29">
      <c r="A29" s="18" t="s">
        <v>154</v>
      </c>
      <c r="B29" s="18">
        <v>18.0</v>
      </c>
      <c r="C29" s="3"/>
      <c r="D29" s="3"/>
      <c r="E29" s="3"/>
      <c r="F29" s="3"/>
      <c r="G29" s="3"/>
      <c r="H29" s="2"/>
      <c r="I29" s="18" t="s">
        <v>155</v>
      </c>
      <c r="J29" s="18">
        <v>1.0</v>
      </c>
      <c r="K29" s="18">
        <v>205.0</v>
      </c>
      <c r="L29" s="18">
        <v>284.0</v>
      </c>
      <c r="M29" s="2"/>
      <c r="N29" s="9" t="s">
        <v>156</v>
      </c>
      <c r="O29" s="9" t="s">
        <v>140</v>
      </c>
      <c r="P29" s="34">
        <v>232.11999999999998</v>
      </c>
      <c r="Q29" s="2" t="s">
        <v>141</v>
      </c>
      <c r="R29" s="2"/>
      <c r="S29" s="9" t="s">
        <v>156</v>
      </c>
      <c r="T29" s="9" t="s">
        <v>157</v>
      </c>
      <c r="U29" s="22">
        <v>356.2181598440546</v>
      </c>
      <c r="V29" s="2" t="s">
        <v>141</v>
      </c>
      <c r="W29" s="2"/>
      <c r="X29" s="3"/>
      <c r="Y29" s="3"/>
      <c r="Z29" s="3"/>
    </row>
    <row r="30">
      <c r="A30" s="18" t="s">
        <v>158</v>
      </c>
      <c r="B30" s="18">
        <v>24.0</v>
      </c>
      <c r="C30" s="3"/>
      <c r="D30" s="3"/>
      <c r="E30" s="3"/>
      <c r="F30" s="3"/>
      <c r="G30" s="3"/>
      <c r="H30" s="2"/>
      <c r="I30" s="18" t="s">
        <v>155</v>
      </c>
      <c r="J30" s="18">
        <v>2.0</v>
      </c>
      <c r="K30" s="18">
        <v>145.0</v>
      </c>
      <c r="L30" s="18" t="s">
        <v>106</v>
      </c>
      <c r="M30" s="2"/>
      <c r="N30" s="9" t="s">
        <v>159</v>
      </c>
      <c r="O30" s="9" t="s">
        <v>160</v>
      </c>
      <c r="P30" s="22">
        <v>2387.0645595679002</v>
      </c>
      <c r="Q30" s="2" t="s">
        <v>145</v>
      </c>
      <c r="R30" s="2"/>
      <c r="S30" s="9" t="s">
        <v>159</v>
      </c>
      <c r="T30" s="9" t="s">
        <v>161</v>
      </c>
      <c r="U30" s="22">
        <v>539.0335186865882</v>
      </c>
      <c r="V30" s="2" t="s">
        <v>145</v>
      </c>
      <c r="W30" s="2"/>
      <c r="X30" s="3"/>
      <c r="Y30" s="3"/>
      <c r="Z30" s="3"/>
    </row>
    <row r="31">
      <c r="A31" s="18" t="s">
        <v>162</v>
      </c>
      <c r="B31" s="18">
        <v>23.0</v>
      </c>
      <c r="C31" s="3"/>
      <c r="D31" s="3"/>
      <c r="E31" s="3"/>
      <c r="F31" s="3"/>
      <c r="G31" s="3"/>
      <c r="H31" s="2"/>
      <c r="I31" s="18" t="s">
        <v>155</v>
      </c>
      <c r="J31" s="18">
        <v>3.0</v>
      </c>
      <c r="K31" s="18">
        <v>212.0</v>
      </c>
      <c r="L31" s="18" t="s">
        <v>106</v>
      </c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3"/>
      <c r="Y31" s="3"/>
      <c r="Z31" s="3"/>
    </row>
    <row r="32">
      <c r="A32" s="18" t="s">
        <v>163</v>
      </c>
      <c r="B32" s="18">
        <v>21.0</v>
      </c>
      <c r="C32" s="3"/>
      <c r="D32" s="3"/>
      <c r="E32" s="3"/>
      <c r="F32" s="3"/>
      <c r="G32" s="3"/>
      <c r="H32" s="2"/>
      <c r="I32" s="18" t="s">
        <v>155</v>
      </c>
      <c r="J32" s="18">
        <v>4.0</v>
      </c>
      <c r="K32" s="18">
        <v>141.0</v>
      </c>
      <c r="L32" s="18" t="s">
        <v>106</v>
      </c>
      <c r="M32" s="2"/>
      <c r="N32" s="10" t="s">
        <v>164</v>
      </c>
      <c r="O32" s="9"/>
      <c r="P32" s="2"/>
      <c r="Q32" s="2"/>
      <c r="R32" s="2"/>
      <c r="S32" s="10" t="s">
        <v>164</v>
      </c>
      <c r="T32" s="9"/>
      <c r="U32" s="2"/>
      <c r="V32" s="2"/>
      <c r="W32" s="2"/>
      <c r="X32" s="3"/>
      <c r="Y32" s="3"/>
      <c r="Z32" s="3"/>
    </row>
    <row r="33">
      <c r="A33" s="18" t="s">
        <v>165</v>
      </c>
      <c r="B33" s="18">
        <v>22.0</v>
      </c>
      <c r="C33" s="3"/>
      <c r="D33" s="3"/>
      <c r="E33" s="3"/>
      <c r="F33" s="3"/>
      <c r="G33" s="3"/>
      <c r="H33" s="2"/>
      <c r="I33" s="18" t="s">
        <v>155</v>
      </c>
      <c r="J33" s="18">
        <v>5.0</v>
      </c>
      <c r="K33" s="18">
        <v>165.0</v>
      </c>
      <c r="L33" s="18" t="s">
        <v>106</v>
      </c>
      <c r="M33" s="2"/>
      <c r="N33" s="9" t="s">
        <v>66</v>
      </c>
      <c r="O33" s="9" t="s">
        <v>166</v>
      </c>
      <c r="P33" s="34">
        <v>2.306004135204167</v>
      </c>
      <c r="Q33" s="2"/>
      <c r="R33" s="2"/>
      <c r="S33" s="9" t="s">
        <v>66</v>
      </c>
      <c r="T33" s="9" t="s">
        <v>166</v>
      </c>
      <c r="U33" s="24">
        <v>2.0</v>
      </c>
      <c r="V33" s="2"/>
      <c r="W33" s="2"/>
      <c r="X33" s="3"/>
      <c r="Y33" s="3"/>
      <c r="Z33" s="3"/>
    </row>
    <row r="34">
      <c r="A34" s="18" t="s">
        <v>167</v>
      </c>
      <c r="B34" s="18">
        <v>25.0</v>
      </c>
      <c r="C34" s="3"/>
      <c r="D34" s="3"/>
      <c r="E34" s="3"/>
      <c r="F34" s="3"/>
      <c r="G34" s="3"/>
      <c r="H34" s="2"/>
      <c r="I34" s="18" t="s">
        <v>155</v>
      </c>
      <c r="J34" s="18">
        <v>6.0</v>
      </c>
      <c r="K34" s="18">
        <v>175.0</v>
      </c>
      <c r="L34" s="18" t="s">
        <v>106</v>
      </c>
      <c r="M34" s="2"/>
      <c r="N34" s="12" t="s">
        <v>83</v>
      </c>
      <c r="O34" s="2"/>
      <c r="P34" s="22">
        <v>112.66581540721242</v>
      </c>
      <c r="Q34" s="2" t="s">
        <v>141</v>
      </c>
      <c r="R34" s="2"/>
      <c r="S34" s="12" t="s">
        <v>83</v>
      </c>
      <c r="T34" s="2"/>
      <c r="U34" s="22">
        <v>46.434190794568096</v>
      </c>
      <c r="V34" s="2" t="s">
        <v>141</v>
      </c>
      <c r="W34" s="2"/>
      <c r="X34" s="3"/>
      <c r="Y34" s="3"/>
      <c r="Z34" s="3"/>
    </row>
    <row r="35">
      <c r="A35" s="18" t="s">
        <v>168</v>
      </c>
      <c r="B35" s="18">
        <v>27.0</v>
      </c>
      <c r="C35" s="3"/>
      <c r="D35" s="3"/>
      <c r="E35" s="3"/>
      <c r="F35" s="3"/>
      <c r="G35" s="3"/>
      <c r="H35" s="2"/>
      <c r="I35" s="18" t="s">
        <v>155</v>
      </c>
      <c r="J35" s="18">
        <v>7.0</v>
      </c>
      <c r="K35" s="18">
        <v>182.0</v>
      </c>
      <c r="L35" s="18" t="s">
        <v>106</v>
      </c>
      <c r="M35" s="2"/>
      <c r="N35" s="12" t="s">
        <v>76</v>
      </c>
      <c r="O35" s="2"/>
      <c r="P35" s="27">
        <v>48.53774573807188</v>
      </c>
      <c r="Q35" s="2" t="s">
        <v>78</v>
      </c>
      <c r="R35" s="2"/>
      <c r="S35" s="12" t="s">
        <v>76</v>
      </c>
      <c r="T35" s="2"/>
      <c r="U35" s="27">
        <v>13.035323863021494</v>
      </c>
      <c r="V35" s="2" t="s">
        <v>78</v>
      </c>
      <c r="W35" s="2"/>
      <c r="X35" s="3"/>
      <c r="Y35" s="3"/>
      <c r="Z35" s="3"/>
    </row>
    <row r="36">
      <c r="A36" s="18" t="s">
        <v>169</v>
      </c>
      <c r="B36" s="18">
        <v>25.0</v>
      </c>
      <c r="C36" s="3"/>
      <c r="D36" s="3"/>
      <c r="E36" s="3"/>
      <c r="F36" s="3"/>
      <c r="G36" s="3"/>
      <c r="H36" s="2"/>
      <c r="I36" s="18" t="s">
        <v>155</v>
      </c>
      <c r="J36" s="18">
        <v>8.0</v>
      </c>
      <c r="K36" s="18">
        <v>162.0</v>
      </c>
      <c r="L36" s="18" t="s">
        <v>106</v>
      </c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3"/>
      <c r="Y36" s="3"/>
      <c r="Z36" s="3"/>
    </row>
    <row r="37">
      <c r="A37" s="18" t="s">
        <v>170</v>
      </c>
      <c r="B37" s="18">
        <v>20.0</v>
      </c>
      <c r="C37" s="3"/>
      <c r="D37" s="3"/>
      <c r="E37" s="3"/>
      <c r="F37" s="3"/>
      <c r="G37" s="3"/>
      <c r="H37" s="2"/>
      <c r="I37" s="18" t="s">
        <v>155</v>
      </c>
      <c r="J37" s="18">
        <v>9.0</v>
      </c>
      <c r="K37" s="18">
        <v>182.0</v>
      </c>
      <c r="L37" s="18" t="s">
        <v>106</v>
      </c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3"/>
      <c r="Y37" s="3"/>
      <c r="Z37" s="3"/>
    </row>
    <row r="38">
      <c r="A38" s="18" t="s">
        <v>171</v>
      </c>
      <c r="B38" s="18">
        <v>24.0</v>
      </c>
      <c r="C38" s="3"/>
      <c r="D38" s="3"/>
      <c r="E38" s="3"/>
      <c r="F38" s="3"/>
      <c r="G38" s="3"/>
      <c r="H38" s="2"/>
      <c r="I38" s="18" t="s">
        <v>155</v>
      </c>
      <c r="J38" s="18">
        <v>10.0</v>
      </c>
      <c r="K38" s="18">
        <v>162.0</v>
      </c>
      <c r="L38" s="18" t="s">
        <v>106</v>
      </c>
      <c r="M38" s="2"/>
      <c r="N38" s="10" t="s">
        <v>172</v>
      </c>
      <c r="O38" s="9"/>
      <c r="P38" s="9"/>
      <c r="Q38" s="9"/>
      <c r="R38" s="2"/>
      <c r="S38" s="2"/>
      <c r="T38" s="2"/>
      <c r="U38" s="2"/>
      <c r="V38" s="2"/>
      <c r="W38" s="2"/>
      <c r="X38" s="3"/>
      <c r="Y38" s="3"/>
      <c r="Z38" s="3"/>
    </row>
    <row r="39">
      <c r="A39" s="18" t="s">
        <v>173</v>
      </c>
      <c r="B39" s="18">
        <v>23.0</v>
      </c>
      <c r="C39" s="3"/>
      <c r="D39" s="3"/>
      <c r="E39" s="3"/>
      <c r="F39" s="3"/>
      <c r="G39" s="3"/>
      <c r="H39" s="2"/>
      <c r="I39" s="18" t="s">
        <v>155</v>
      </c>
      <c r="J39" s="18">
        <v>11.0</v>
      </c>
      <c r="K39" s="18">
        <v>193.0</v>
      </c>
      <c r="L39" s="18">
        <v>302.0</v>
      </c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3"/>
      <c r="Y39" s="3"/>
      <c r="Z39" s="3"/>
    </row>
    <row r="40">
      <c r="A40" s="18" t="s">
        <v>174</v>
      </c>
      <c r="B40" s="18">
        <v>27.0</v>
      </c>
      <c r="C40" s="3"/>
      <c r="D40" s="3"/>
      <c r="E40" s="3"/>
      <c r="F40" s="3"/>
      <c r="G40" s="3"/>
      <c r="H40" s="2"/>
      <c r="I40" s="18" t="s">
        <v>155</v>
      </c>
      <c r="J40" s="18">
        <v>12.0</v>
      </c>
      <c r="K40" s="18">
        <v>113.0</v>
      </c>
      <c r="L40" s="18" t="s">
        <v>106</v>
      </c>
      <c r="M40" s="2"/>
      <c r="N40" s="9" t="s">
        <v>175</v>
      </c>
      <c r="O40" s="9" t="s">
        <v>176</v>
      </c>
      <c r="P40" s="11">
        <v>13.0</v>
      </c>
      <c r="Q40" s="2"/>
      <c r="R40" s="2"/>
      <c r="S40" s="2"/>
      <c r="T40" s="2"/>
      <c r="U40" s="2"/>
      <c r="V40" s="2"/>
      <c r="W40" s="2"/>
      <c r="X40" s="3"/>
      <c r="Y40" s="3"/>
      <c r="Z40" s="3"/>
    </row>
    <row r="41">
      <c r="A41" s="18" t="s">
        <v>177</v>
      </c>
      <c r="B41" s="18">
        <v>24.0</v>
      </c>
      <c r="C41" s="3"/>
      <c r="D41" s="3"/>
      <c r="E41" s="3"/>
      <c r="F41" s="3"/>
      <c r="G41" s="3"/>
      <c r="H41" s="2"/>
      <c r="I41" s="18" t="s">
        <v>155</v>
      </c>
      <c r="J41" s="18">
        <v>13.0</v>
      </c>
      <c r="K41" s="18">
        <v>135.0</v>
      </c>
      <c r="L41" s="18" t="s">
        <v>106</v>
      </c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3"/>
      <c r="Y41" s="3"/>
      <c r="Z41" s="3"/>
    </row>
    <row r="42">
      <c r="A42" s="18" t="s">
        <v>178</v>
      </c>
      <c r="B42" s="18">
        <v>29.0</v>
      </c>
      <c r="C42" s="3"/>
      <c r="D42" s="3"/>
      <c r="E42" s="3"/>
      <c r="F42" s="3"/>
      <c r="G42" s="3"/>
      <c r="H42" s="2"/>
      <c r="I42" s="18" t="s">
        <v>155</v>
      </c>
      <c r="J42" s="18">
        <v>14.0</v>
      </c>
      <c r="K42" s="18">
        <v>176.0</v>
      </c>
      <c r="L42" s="18" t="s">
        <v>106</v>
      </c>
      <c r="M42" s="2"/>
      <c r="N42" s="2"/>
      <c r="O42" s="17" t="s">
        <v>93</v>
      </c>
      <c r="P42" s="17" t="s">
        <v>94</v>
      </c>
      <c r="Q42" s="17" t="s">
        <v>95</v>
      </c>
      <c r="R42" s="2"/>
      <c r="S42" s="2"/>
      <c r="T42" s="2"/>
      <c r="U42" s="2"/>
      <c r="V42" s="2"/>
      <c r="W42" s="2"/>
      <c r="X42" s="3"/>
      <c r="Y42" s="3"/>
      <c r="Z42" s="3"/>
    </row>
    <row r="43">
      <c r="A43" s="18" t="s">
        <v>155</v>
      </c>
      <c r="B43" s="18">
        <v>25.0</v>
      </c>
      <c r="C43" s="3"/>
      <c r="D43" s="3"/>
      <c r="E43" s="3"/>
      <c r="F43" s="3"/>
      <c r="G43" s="3"/>
      <c r="H43" s="2"/>
      <c r="I43" s="18" t="s">
        <v>155</v>
      </c>
      <c r="J43" s="18">
        <v>15.0</v>
      </c>
      <c r="K43" s="18">
        <v>110.0</v>
      </c>
      <c r="L43" s="18" t="s">
        <v>106</v>
      </c>
      <c r="M43" s="2"/>
      <c r="N43" s="2"/>
      <c r="O43" s="17">
        <v>1.0</v>
      </c>
      <c r="P43" s="34">
        <v>2.2009851600916392</v>
      </c>
      <c r="Q43" s="18">
        <v>615.0</v>
      </c>
      <c r="R43" s="2"/>
      <c r="S43" s="2"/>
      <c r="T43" s="2"/>
      <c r="U43" s="2"/>
      <c r="V43" s="2"/>
      <c r="W43" s="2"/>
      <c r="X43" s="3"/>
      <c r="Y43" s="3"/>
      <c r="Z43" s="3"/>
    </row>
    <row r="44">
      <c r="A44" s="18" t="s">
        <v>179</v>
      </c>
      <c r="B44" s="18">
        <v>19.0</v>
      </c>
      <c r="C44" s="3"/>
      <c r="D44" s="3"/>
      <c r="E44" s="3"/>
      <c r="F44" s="3"/>
      <c r="G44" s="3"/>
      <c r="H44" s="2"/>
      <c r="I44" s="18" t="s">
        <v>180</v>
      </c>
      <c r="J44" s="18">
        <v>1.0</v>
      </c>
      <c r="K44" s="18">
        <v>183.0</v>
      </c>
      <c r="L44" s="18">
        <v>288.0</v>
      </c>
      <c r="M44" s="2"/>
      <c r="N44" s="2"/>
      <c r="O44" s="17">
        <v>2.0</v>
      </c>
      <c r="P44" s="34">
        <v>1.963835116331508</v>
      </c>
      <c r="Q44" s="18">
        <v>490.0</v>
      </c>
      <c r="R44" s="2"/>
      <c r="S44" s="2"/>
      <c r="T44" s="2"/>
      <c r="U44" s="2"/>
      <c r="V44" s="2"/>
      <c r="W44" s="2"/>
      <c r="X44" s="3"/>
      <c r="Y44" s="3"/>
      <c r="Z44" s="3"/>
    </row>
    <row r="45">
      <c r="A45" s="18" t="s">
        <v>181</v>
      </c>
      <c r="B45" s="18">
        <v>20.0</v>
      </c>
      <c r="C45" s="3"/>
      <c r="D45" s="3"/>
      <c r="E45" s="3"/>
      <c r="F45" s="3"/>
      <c r="G45" s="3"/>
      <c r="H45" s="2"/>
      <c r="I45" s="18" t="s">
        <v>180</v>
      </c>
      <c r="J45" s="18">
        <v>2.0</v>
      </c>
      <c r="K45" s="18">
        <v>143.0</v>
      </c>
      <c r="L45" s="18" t="s">
        <v>106</v>
      </c>
      <c r="M45" s="2"/>
      <c r="N45" s="2"/>
      <c r="O45" s="17">
        <v>3.0</v>
      </c>
      <c r="P45" s="34">
        <v>1.9648270804771373</v>
      </c>
      <c r="Q45" s="18">
        <v>490.0</v>
      </c>
      <c r="R45" s="2"/>
      <c r="S45" s="2"/>
      <c r="T45" s="2"/>
      <c r="U45" s="2"/>
      <c r="V45" s="2"/>
      <c r="W45" s="2"/>
      <c r="X45" s="3"/>
      <c r="Y45" s="3"/>
      <c r="Z45" s="3"/>
    </row>
    <row r="46">
      <c r="A46" s="18" t="s">
        <v>182</v>
      </c>
      <c r="B46" s="18">
        <v>20.0</v>
      </c>
      <c r="C46" s="3"/>
      <c r="D46" s="3"/>
      <c r="E46" s="3"/>
      <c r="F46" s="3"/>
      <c r="G46" s="3"/>
      <c r="H46" s="2"/>
      <c r="I46" s="18" t="s">
        <v>180</v>
      </c>
      <c r="J46" s="18">
        <v>3.0</v>
      </c>
      <c r="K46" s="18">
        <v>99.0</v>
      </c>
      <c r="L46" s="18" t="s">
        <v>106</v>
      </c>
      <c r="M46" s="2"/>
      <c r="N46" s="2"/>
      <c r="O46" s="17">
        <v>4.0</v>
      </c>
      <c r="P46" s="34">
        <v>1.9648270804771373</v>
      </c>
      <c r="Q46" s="18">
        <v>490.0</v>
      </c>
      <c r="R46" s="2"/>
      <c r="S46" s="2"/>
      <c r="T46" s="2"/>
      <c r="U46" s="2"/>
      <c r="V46" s="2"/>
      <c r="W46" s="2"/>
      <c r="X46" s="3"/>
      <c r="Y46" s="3"/>
      <c r="Z46" s="3"/>
    </row>
    <row r="47">
      <c r="A47" s="18" t="s">
        <v>183</v>
      </c>
      <c r="B47" s="18">
        <v>26.0</v>
      </c>
      <c r="C47" s="3"/>
      <c r="D47" s="3"/>
      <c r="E47" s="3"/>
      <c r="F47" s="3"/>
      <c r="G47" s="3"/>
      <c r="H47" s="2"/>
      <c r="I47" s="18" t="s">
        <v>180</v>
      </c>
      <c r="J47" s="18">
        <v>4.0</v>
      </c>
      <c r="K47" s="18">
        <v>138.0</v>
      </c>
      <c r="L47" s="18" t="s">
        <v>106</v>
      </c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>
      <c r="A48" s="18" t="s">
        <v>180</v>
      </c>
      <c r="B48" s="18">
        <v>34.0</v>
      </c>
      <c r="C48" s="3"/>
      <c r="D48" s="3"/>
      <c r="E48" s="3"/>
      <c r="F48" s="3"/>
      <c r="G48" s="3"/>
      <c r="H48" s="2"/>
      <c r="I48" s="18" t="s">
        <v>180</v>
      </c>
      <c r="J48" s="18">
        <v>5.0</v>
      </c>
      <c r="K48" s="18">
        <v>167.0</v>
      </c>
      <c r="L48" s="18" t="s">
        <v>106</v>
      </c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>
      <c r="A49" s="18" t="s">
        <v>184</v>
      </c>
      <c r="B49" s="18">
        <v>37.0</v>
      </c>
      <c r="C49" s="3"/>
      <c r="D49" s="3"/>
      <c r="E49" s="3"/>
      <c r="F49" s="3"/>
      <c r="G49" s="3"/>
      <c r="H49" s="2"/>
      <c r="I49" s="18" t="s">
        <v>180</v>
      </c>
      <c r="J49" s="18">
        <v>6.0</v>
      </c>
      <c r="K49" s="18">
        <v>171.0</v>
      </c>
      <c r="L49" s="18" t="s">
        <v>106</v>
      </c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>
      <c r="A50" s="18" t="s">
        <v>185</v>
      </c>
      <c r="B50" s="18">
        <v>28.0</v>
      </c>
      <c r="C50" s="3"/>
      <c r="D50" s="3"/>
      <c r="E50" s="3"/>
      <c r="F50" s="3"/>
      <c r="G50" s="3"/>
      <c r="H50" s="2"/>
      <c r="I50" s="18" t="s">
        <v>180</v>
      </c>
      <c r="J50" s="18">
        <v>7.0</v>
      </c>
      <c r="K50" s="18">
        <v>186.0</v>
      </c>
      <c r="L50" s="18" t="s">
        <v>106</v>
      </c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>
      <c r="A51" s="18" t="s">
        <v>186</v>
      </c>
      <c r="B51" s="18">
        <v>28.0</v>
      </c>
      <c r="C51" s="3"/>
      <c r="D51" s="3"/>
      <c r="E51" s="3"/>
      <c r="F51" s="3"/>
      <c r="G51" s="3"/>
      <c r="H51" s="2"/>
      <c r="I51" s="18" t="s">
        <v>180</v>
      </c>
      <c r="J51" s="18">
        <v>8.0</v>
      </c>
      <c r="K51" s="18">
        <v>101.0</v>
      </c>
      <c r="L51" s="18" t="s">
        <v>106</v>
      </c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>
      <c r="A52" s="18" t="s">
        <v>187</v>
      </c>
      <c r="B52" s="18">
        <v>22.0</v>
      </c>
      <c r="C52" s="3"/>
      <c r="D52" s="3"/>
      <c r="E52" s="3"/>
      <c r="F52" s="3"/>
      <c r="G52" s="3"/>
      <c r="H52" s="2"/>
      <c r="I52" s="18" t="s">
        <v>180</v>
      </c>
      <c r="J52" s="18">
        <v>9.0</v>
      </c>
      <c r="K52" s="18">
        <v>148.0</v>
      </c>
      <c r="L52" s="18" t="s">
        <v>106</v>
      </c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>
      <c r="A53" s="18" t="s">
        <v>188</v>
      </c>
      <c r="B53" s="18">
        <v>36.0</v>
      </c>
      <c r="C53" s="3"/>
      <c r="D53" s="3"/>
      <c r="E53" s="3"/>
      <c r="F53" s="3"/>
      <c r="G53" s="3"/>
      <c r="H53" s="2"/>
      <c r="I53" s="18" t="s">
        <v>180</v>
      </c>
      <c r="J53" s="18">
        <v>10.0</v>
      </c>
      <c r="K53" s="18">
        <v>179.0</v>
      </c>
      <c r="L53" s="18" t="s">
        <v>106</v>
      </c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>
      <c r="A54" s="18" t="s">
        <v>189</v>
      </c>
      <c r="B54" s="18">
        <v>26.0</v>
      </c>
      <c r="C54" s="3"/>
      <c r="D54" s="3"/>
      <c r="E54" s="3"/>
      <c r="F54" s="3"/>
      <c r="G54" s="3"/>
      <c r="H54" s="2"/>
      <c r="I54" s="18" t="s">
        <v>180</v>
      </c>
      <c r="J54" s="18">
        <v>11.0</v>
      </c>
      <c r="K54" s="18">
        <v>97.0</v>
      </c>
      <c r="L54" s="18">
        <v>181.0</v>
      </c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>
      <c r="A55" s="18" t="s">
        <v>190</v>
      </c>
      <c r="B55" s="18">
        <v>22.0</v>
      </c>
      <c r="C55" s="3"/>
      <c r="D55" s="3"/>
      <c r="E55" s="3"/>
      <c r="F55" s="3"/>
      <c r="G55" s="3"/>
      <c r="H55" s="2"/>
      <c r="I55" s="18" t="s">
        <v>180</v>
      </c>
      <c r="J55" s="18">
        <v>12.0</v>
      </c>
      <c r="K55" s="18">
        <v>211.0</v>
      </c>
      <c r="L55" s="18" t="s">
        <v>106</v>
      </c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>
      <c r="A56" s="18" t="s">
        <v>191</v>
      </c>
      <c r="B56" s="18">
        <v>9.0</v>
      </c>
      <c r="C56" s="3"/>
      <c r="D56" s="3"/>
      <c r="E56" s="3"/>
      <c r="F56" s="3"/>
      <c r="G56" s="3"/>
      <c r="H56" s="2"/>
      <c r="I56" s="18" t="s">
        <v>180</v>
      </c>
      <c r="J56" s="18">
        <v>13.0</v>
      </c>
      <c r="K56" s="18">
        <v>205.0</v>
      </c>
      <c r="L56" s="18" t="s">
        <v>106</v>
      </c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>
      <c r="A57" s="18" t="s">
        <v>192</v>
      </c>
      <c r="B57" s="18">
        <v>19.0</v>
      </c>
      <c r="C57" s="3"/>
      <c r="D57" s="3"/>
      <c r="E57" s="3"/>
      <c r="F57" s="3"/>
      <c r="G57" s="3"/>
      <c r="H57" s="2"/>
      <c r="I57" s="18" t="s">
        <v>180</v>
      </c>
      <c r="J57" s="18">
        <v>14.0</v>
      </c>
      <c r="K57" s="18">
        <v>184.0</v>
      </c>
      <c r="L57" s="18" t="s">
        <v>106</v>
      </c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>
      <c r="A58" s="18" t="s">
        <v>193</v>
      </c>
      <c r="B58" s="18">
        <v>16.0</v>
      </c>
      <c r="C58" s="3"/>
      <c r="D58" s="3"/>
      <c r="E58" s="3"/>
      <c r="F58" s="3"/>
      <c r="G58" s="3"/>
      <c r="H58" s="2"/>
      <c r="I58" s="18" t="s">
        <v>180</v>
      </c>
      <c r="J58" s="18">
        <v>15.0</v>
      </c>
      <c r="K58" s="18">
        <v>143.0</v>
      </c>
      <c r="L58" s="18" t="s">
        <v>106</v>
      </c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>
      <c r="A59" s="18" t="s">
        <v>194</v>
      </c>
      <c r="B59" s="18">
        <v>20.0</v>
      </c>
      <c r="C59" s="3"/>
      <c r="D59" s="3"/>
      <c r="E59" s="3"/>
      <c r="F59" s="3"/>
      <c r="G59" s="3"/>
      <c r="H59" s="2"/>
      <c r="I59" s="18" t="s">
        <v>180</v>
      </c>
      <c r="J59" s="18">
        <v>16.0</v>
      </c>
      <c r="K59" s="18">
        <v>116.0</v>
      </c>
      <c r="L59" s="18" t="s">
        <v>106</v>
      </c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>
      <c r="A60" s="18" t="s">
        <v>195</v>
      </c>
      <c r="B60" s="18">
        <v>21.0</v>
      </c>
      <c r="C60" s="3"/>
      <c r="D60" s="3"/>
      <c r="E60" s="3"/>
      <c r="F60" s="3"/>
      <c r="G60" s="3"/>
      <c r="H60" s="2"/>
      <c r="I60" s="18" t="s">
        <v>180</v>
      </c>
      <c r="J60" s="18">
        <v>17.0</v>
      </c>
      <c r="K60" s="18">
        <v>122.0</v>
      </c>
      <c r="L60" s="18" t="s">
        <v>106</v>
      </c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>
      <c r="A61" s="18" t="s">
        <v>196</v>
      </c>
      <c r="B61" s="18">
        <v>23.0</v>
      </c>
      <c r="C61" s="3"/>
      <c r="D61" s="3"/>
      <c r="E61" s="3"/>
      <c r="F61" s="3"/>
      <c r="G61" s="3"/>
      <c r="H61" s="2"/>
      <c r="I61" s="18" t="s">
        <v>180</v>
      </c>
      <c r="J61" s="18">
        <v>18.0</v>
      </c>
      <c r="K61" s="18">
        <v>106.0</v>
      </c>
      <c r="L61" s="18" t="s">
        <v>106</v>
      </c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>
      <c r="A62" s="18" t="s">
        <v>197</v>
      </c>
      <c r="B62" s="18">
        <v>28.0</v>
      </c>
      <c r="C62" s="3"/>
      <c r="D62" s="3"/>
      <c r="E62" s="3"/>
      <c r="F62" s="3"/>
      <c r="G62" s="3"/>
      <c r="H62" s="2"/>
      <c r="I62" s="18" t="s">
        <v>180</v>
      </c>
      <c r="J62" s="18">
        <v>19.0</v>
      </c>
      <c r="K62" s="18">
        <v>173.0</v>
      </c>
      <c r="L62" s="18" t="s">
        <v>106</v>
      </c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>
      <c r="A63" s="18" t="s">
        <v>198</v>
      </c>
      <c r="B63" s="18">
        <v>20.0</v>
      </c>
      <c r="C63" s="3"/>
      <c r="D63" s="3"/>
      <c r="E63" s="3"/>
      <c r="F63" s="3"/>
      <c r="G63" s="3"/>
      <c r="H63" s="2"/>
      <c r="I63" s="18" t="s">
        <v>180</v>
      </c>
      <c r="J63" s="18">
        <v>20.0</v>
      </c>
      <c r="K63" s="18">
        <v>123.0</v>
      </c>
      <c r="L63" s="18" t="s">
        <v>106</v>
      </c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>
      <c r="A64" s="18" t="s">
        <v>199</v>
      </c>
      <c r="B64" s="18">
        <v>15.0</v>
      </c>
      <c r="C64" s="3"/>
      <c r="D64" s="3"/>
      <c r="E64" s="3"/>
      <c r="F64" s="3"/>
      <c r="G64" s="3"/>
      <c r="H64" s="2"/>
      <c r="I64" s="18" t="s">
        <v>197</v>
      </c>
      <c r="J64" s="18">
        <v>1.0</v>
      </c>
      <c r="K64" s="18">
        <v>195.0</v>
      </c>
      <c r="L64" s="18">
        <v>258.0</v>
      </c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>
      <c r="A65" s="18" t="s">
        <v>200</v>
      </c>
      <c r="B65" s="18">
        <v>25.0</v>
      </c>
      <c r="C65" s="3"/>
      <c r="D65" s="3"/>
      <c r="E65" s="3"/>
      <c r="F65" s="3"/>
      <c r="G65" s="3"/>
      <c r="H65" s="2"/>
      <c r="I65" s="18" t="s">
        <v>197</v>
      </c>
      <c r="J65" s="18">
        <v>2.0</v>
      </c>
      <c r="K65" s="18">
        <v>190.0</v>
      </c>
      <c r="L65" s="18" t="s">
        <v>106</v>
      </c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>
      <c r="A66" s="18" t="s">
        <v>201</v>
      </c>
      <c r="B66" s="18">
        <v>28.0</v>
      </c>
      <c r="C66" s="3"/>
      <c r="D66" s="3"/>
      <c r="E66" s="3"/>
      <c r="F66" s="3"/>
      <c r="G66" s="3"/>
      <c r="H66" s="2"/>
      <c r="I66" s="18" t="s">
        <v>197</v>
      </c>
      <c r="J66" s="18">
        <v>3.0</v>
      </c>
      <c r="K66" s="18">
        <v>145.0</v>
      </c>
      <c r="L66" s="18" t="s">
        <v>106</v>
      </c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>
      <c r="A67" s="18" t="s">
        <v>202</v>
      </c>
      <c r="B67" s="18">
        <v>17.0</v>
      </c>
      <c r="C67" s="3"/>
      <c r="D67" s="3"/>
      <c r="E67" s="3"/>
      <c r="F67" s="3"/>
      <c r="G67" s="3"/>
      <c r="H67" s="2"/>
      <c r="I67" s="18" t="s">
        <v>197</v>
      </c>
      <c r="J67" s="18">
        <v>4.0</v>
      </c>
      <c r="K67" s="18">
        <v>160.0</v>
      </c>
      <c r="L67" s="18" t="s">
        <v>106</v>
      </c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>
      <c r="A68" s="18" t="s">
        <v>203</v>
      </c>
      <c r="B68" s="18">
        <v>16.0</v>
      </c>
      <c r="C68" s="3"/>
      <c r="D68" s="3"/>
      <c r="E68" s="3"/>
      <c r="F68" s="3"/>
      <c r="G68" s="3"/>
      <c r="H68" s="2"/>
      <c r="I68" s="18" t="s">
        <v>197</v>
      </c>
      <c r="J68" s="18">
        <v>5.0</v>
      </c>
      <c r="K68" s="18">
        <v>160.0</v>
      </c>
      <c r="L68" s="18" t="s">
        <v>106</v>
      </c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>
      <c r="A69" s="18" t="s">
        <v>204</v>
      </c>
      <c r="B69" s="18">
        <v>27.0</v>
      </c>
      <c r="C69" s="3"/>
      <c r="D69" s="3"/>
      <c r="E69" s="3"/>
      <c r="F69" s="3"/>
      <c r="G69" s="3"/>
      <c r="H69" s="2"/>
      <c r="I69" s="18" t="s">
        <v>197</v>
      </c>
      <c r="J69" s="18">
        <v>6.0</v>
      </c>
      <c r="K69" s="18">
        <v>145.0</v>
      </c>
      <c r="L69" s="18" t="s">
        <v>106</v>
      </c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>
      <c r="A70" s="18" t="s">
        <v>205</v>
      </c>
      <c r="B70" s="18">
        <v>19.0</v>
      </c>
      <c r="C70" s="3"/>
      <c r="D70" s="3"/>
      <c r="E70" s="3"/>
      <c r="F70" s="3"/>
      <c r="G70" s="3"/>
      <c r="H70" s="2"/>
      <c r="I70" s="18" t="s">
        <v>197</v>
      </c>
      <c r="J70" s="18">
        <v>7.0</v>
      </c>
      <c r="K70" s="18">
        <v>163.0</v>
      </c>
      <c r="L70" s="18" t="s">
        <v>106</v>
      </c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>
      <c r="A71" s="18" t="s">
        <v>206</v>
      </c>
      <c r="B71" s="18">
        <v>22.0</v>
      </c>
      <c r="C71" s="3"/>
      <c r="D71" s="3"/>
      <c r="E71" s="3"/>
      <c r="F71" s="3"/>
      <c r="G71" s="3"/>
      <c r="H71" s="2"/>
      <c r="I71" s="18" t="s">
        <v>197</v>
      </c>
      <c r="J71" s="18">
        <v>8.0</v>
      </c>
      <c r="K71" s="18">
        <v>180.0</v>
      </c>
      <c r="L71" s="18" t="s">
        <v>106</v>
      </c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>
      <c r="A72" s="18" t="s">
        <v>207</v>
      </c>
      <c r="B72" s="18">
        <v>19.0</v>
      </c>
      <c r="C72" s="3"/>
      <c r="D72" s="3"/>
      <c r="E72" s="3"/>
      <c r="F72" s="3"/>
      <c r="G72" s="3"/>
      <c r="H72" s="2"/>
      <c r="I72" s="18" t="s">
        <v>197</v>
      </c>
      <c r="J72" s="18">
        <v>9.0</v>
      </c>
      <c r="K72" s="18">
        <v>173.0</v>
      </c>
      <c r="L72" s="18" t="s">
        <v>106</v>
      </c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>
      <c r="A73" s="18" t="s">
        <v>208</v>
      </c>
      <c r="B73" s="18">
        <v>24.0</v>
      </c>
      <c r="C73" s="3"/>
      <c r="D73" s="3"/>
      <c r="E73" s="3"/>
      <c r="F73" s="3"/>
      <c r="G73" s="3"/>
      <c r="H73" s="2"/>
      <c r="I73" s="18" t="s">
        <v>197</v>
      </c>
      <c r="J73" s="18">
        <v>10.0</v>
      </c>
      <c r="K73" s="18">
        <v>170.0</v>
      </c>
      <c r="L73" s="18" t="s">
        <v>106</v>
      </c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>
      <c r="A74" s="18" t="s">
        <v>209</v>
      </c>
      <c r="B74" s="18">
        <v>29.0</v>
      </c>
      <c r="C74" s="3"/>
      <c r="D74" s="3"/>
      <c r="E74" s="3"/>
      <c r="F74" s="3"/>
      <c r="G74" s="3"/>
      <c r="H74" s="2"/>
      <c r="I74" s="18" t="s">
        <v>197</v>
      </c>
      <c r="J74" s="18">
        <v>11.0</v>
      </c>
      <c r="K74" s="18">
        <v>190.0</v>
      </c>
      <c r="L74" s="18">
        <v>252.0</v>
      </c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>
      <c r="A75" s="18" t="s">
        <v>210</v>
      </c>
      <c r="B75" s="18">
        <v>21.0</v>
      </c>
      <c r="C75" s="3"/>
      <c r="D75" s="3"/>
      <c r="E75" s="3"/>
      <c r="F75" s="3"/>
      <c r="G75" s="3"/>
      <c r="H75" s="2"/>
      <c r="I75" s="18" t="s">
        <v>197</v>
      </c>
      <c r="J75" s="18">
        <v>12.0</v>
      </c>
      <c r="K75" s="18">
        <v>170.0</v>
      </c>
      <c r="L75" s="18" t="s">
        <v>106</v>
      </c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>
      <c r="A76" s="18" t="s">
        <v>211</v>
      </c>
      <c r="B76" s="18">
        <v>24.0</v>
      </c>
      <c r="C76" s="3"/>
      <c r="D76" s="3"/>
      <c r="E76" s="3"/>
      <c r="F76" s="3"/>
      <c r="G76" s="3"/>
      <c r="H76" s="2"/>
      <c r="I76" s="18" t="s">
        <v>197</v>
      </c>
      <c r="J76" s="18">
        <v>13.0</v>
      </c>
      <c r="K76" s="18">
        <v>160.0</v>
      </c>
      <c r="L76" s="18" t="s">
        <v>106</v>
      </c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>
      <c r="A77" s="18" t="s">
        <v>212</v>
      </c>
      <c r="B77" s="18">
        <v>27.0</v>
      </c>
      <c r="C77" s="3"/>
      <c r="D77" s="3"/>
      <c r="E77" s="3"/>
      <c r="F77" s="3"/>
      <c r="G77" s="3"/>
      <c r="H77" s="2"/>
      <c r="I77" s="18" t="s">
        <v>197</v>
      </c>
      <c r="J77" s="18">
        <v>14.0</v>
      </c>
      <c r="K77" s="18">
        <v>122.0</v>
      </c>
      <c r="L77" s="18" t="s">
        <v>106</v>
      </c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>
      <c r="A78" s="18" t="s">
        <v>213</v>
      </c>
      <c r="B78" s="18">
        <v>21.0</v>
      </c>
      <c r="C78" s="3"/>
      <c r="D78" s="3"/>
      <c r="E78" s="3"/>
      <c r="F78" s="3"/>
      <c r="G78" s="3"/>
      <c r="H78" s="2"/>
      <c r="I78" s="18" t="s">
        <v>197</v>
      </c>
      <c r="J78" s="18">
        <v>15.0</v>
      </c>
      <c r="K78" s="18">
        <v>190.0</v>
      </c>
      <c r="L78" s="18" t="s">
        <v>106</v>
      </c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>
      <c r="A79" s="18" t="s">
        <v>214</v>
      </c>
      <c r="B79" s="18">
        <v>22.0</v>
      </c>
      <c r="C79" s="3"/>
      <c r="D79" s="3"/>
      <c r="E79" s="3"/>
      <c r="F79" s="3"/>
      <c r="G79" s="3"/>
      <c r="H79" s="2"/>
      <c r="I79" s="18" t="s">
        <v>197</v>
      </c>
      <c r="J79" s="18">
        <v>16.0</v>
      </c>
      <c r="K79" s="18">
        <v>120.0</v>
      </c>
      <c r="L79" s="18" t="s">
        <v>106</v>
      </c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>
      <c r="A80" s="18" t="s">
        <v>215</v>
      </c>
      <c r="B80" s="18">
        <v>23.0</v>
      </c>
      <c r="C80" s="3"/>
      <c r="D80" s="3"/>
      <c r="E80" s="3"/>
      <c r="F80" s="3"/>
      <c r="G80" s="3"/>
      <c r="H80" s="2"/>
      <c r="I80" s="18" t="s">
        <v>206</v>
      </c>
      <c r="J80" s="18">
        <v>1.0</v>
      </c>
      <c r="K80" s="18">
        <v>165.0</v>
      </c>
      <c r="L80" s="18">
        <v>267.0</v>
      </c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>
      <c r="A81" s="18" t="s">
        <v>216</v>
      </c>
      <c r="B81" s="18">
        <v>22.0</v>
      </c>
      <c r="C81" s="3"/>
      <c r="D81" s="3"/>
      <c r="E81" s="3"/>
      <c r="F81" s="3"/>
      <c r="G81" s="3"/>
      <c r="H81" s="2"/>
      <c r="I81" s="18" t="s">
        <v>206</v>
      </c>
      <c r="J81" s="18">
        <v>2.0</v>
      </c>
      <c r="K81" s="18">
        <v>163.0</v>
      </c>
      <c r="L81" s="18" t="s">
        <v>106</v>
      </c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>
      <c r="A82" s="18" t="s">
        <v>217</v>
      </c>
      <c r="B82" s="18">
        <v>22.0</v>
      </c>
      <c r="C82" s="3"/>
      <c r="D82" s="3"/>
      <c r="E82" s="3"/>
      <c r="F82" s="3"/>
      <c r="G82" s="3"/>
      <c r="H82" s="2"/>
      <c r="I82" s="18" t="s">
        <v>206</v>
      </c>
      <c r="J82" s="18">
        <v>3.0</v>
      </c>
      <c r="K82" s="18">
        <v>176.0</v>
      </c>
      <c r="L82" s="18" t="s">
        <v>106</v>
      </c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>
      <c r="A83" s="18" t="s">
        <v>218</v>
      </c>
      <c r="B83" s="18">
        <v>11.0</v>
      </c>
      <c r="C83" s="3"/>
      <c r="D83" s="3"/>
      <c r="E83" s="3"/>
      <c r="F83" s="3"/>
      <c r="G83" s="3"/>
      <c r="H83" s="2"/>
      <c r="I83" s="18" t="s">
        <v>206</v>
      </c>
      <c r="J83" s="18">
        <v>4.0</v>
      </c>
      <c r="K83" s="18">
        <v>125.0</v>
      </c>
      <c r="L83" s="18" t="s">
        <v>106</v>
      </c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>
      <c r="A84" s="18" t="s">
        <v>219</v>
      </c>
      <c r="B84" s="18">
        <v>23.0</v>
      </c>
      <c r="C84" s="3"/>
      <c r="D84" s="3"/>
      <c r="E84" s="3"/>
      <c r="F84" s="3"/>
      <c r="G84" s="3"/>
      <c r="H84" s="2"/>
      <c r="I84" s="18" t="s">
        <v>206</v>
      </c>
      <c r="J84" s="18">
        <v>5.0</v>
      </c>
      <c r="K84" s="18">
        <v>165.0</v>
      </c>
      <c r="L84" s="18" t="s">
        <v>106</v>
      </c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>
      <c r="A85" s="18" t="s">
        <v>220</v>
      </c>
      <c r="B85" s="18">
        <v>24.0</v>
      </c>
      <c r="C85" s="3"/>
      <c r="D85" s="3"/>
      <c r="E85" s="3"/>
      <c r="F85" s="3"/>
      <c r="G85" s="3"/>
      <c r="H85" s="2"/>
      <c r="I85" s="18" t="s">
        <v>206</v>
      </c>
      <c r="J85" s="18">
        <v>6.0</v>
      </c>
      <c r="K85" s="18">
        <v>170.0</v>
      </c>
      <c r="L85" s="18" t="s">
        <v>106</v>
      </c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>
      <c r="A86" s="18" t="s">
        <v>221</v>
      </c>
      <c r="B86" s="18">
        <v>18.0</v>
      </c>
      <c r="C86" s="3"/>
      <c r="D86" s="3"/>
      <c r="E86" s="3"/>
      <c r="F86" s="3"/>
      <c r="G86" s="3"/>
      <c r="H86" s="2"/>
      <c r="I86" s="18" t="s">
        <v>206</v>
      </c>
      <c r="J86" s="18">
        <v>7.0</v>
      </c>
      <c r="K86" s="18">
        <v>165.0</v>
      </c>
      <c r="L86" s="18" t="s">
        <v>106</v>
      </c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>
      <c r="A87" s="18" t="s">
        <v>222</v>
      </c>
      <c r="B87" s="18">
        <v>22.0</v>
      </c>
      <c r="C87" s="3"/>
      <c r="D87" s="3"/>
      <c r="E87" s="3"/>
      <c r="F87" s="3"/>
      <c r="G87" s="3"/>
      <c r="H87" s="2"/>
      <c r="I87" s="18" t="s">
        <v>206</v>
      </c>
      <c r="J87" s="18">
        <v>8.0</v>
      </c>
      <c r="K87" s="18">
        <v>110.0</v>
      </c>
      <c r="L87" s="18" t="s">
        <v>106</v>
      </c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>
      <c r="A88" s="18" t="s">
        <v>223</v>
      </c>
      <c r="B88" s="18">
        <v>29.0</v>
      </c>
      <c r="C88" s="3"/>
      <c r="D88" s="3"/>
      <c r="E88" s="3"/>
      <c r="F88" s="3"/>
      <c r="G88" s="3"/>
      <c r="H88" s="2"/>
      <c r="I88" s="18" t="s">
        <v>206</v>
      </c>
      <c r="J88" s="18">
        <v>9.0</v>
      </c>
      <c r="K88" s="18">
        <v>155.0</v>
      </c>
      <c r="L88" s="18" t="s">
        <v>106</v>
      </c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>
      <c r="A89" s="18" t="s">
        <v>224</v>
      </c>
      <c r="B89" s="18">
        <v>30.0</v>
      </c>
      <c r="C89" s="3"/>
      <c r="D89" s="3"/>
      <c r="E89" s="3"/>
      <c r="F89" s="3"/>
      <c r="G89" s="3"/>
      <c r="H89" s="2"/>
      <c r="I89" s="18" t="s">
        <v>206</v>
      </c>
      <c r="J89" s="18">
        <v>10.0</v>
      </c>
      <c r="K89" s="18">
        <v>145.0</v>
      </c>
      <c r="L89" s="18" t="s">
        <v>106</v>
      </c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>
      <c r="A90" s="18" t="s">
        <v>225</v>
      </c>
      <c r="B90" s="18">
        <v>33.0</v>
      </c>
      <c r="C90" s="3"/>
      <c r="D90" s="3"/>
      <c r="E90" s="3"/>
      <c r="F90" s="3"/>
      <c r="G90" s="3"/>
      <c r="H90" s="2"/>
      <c r="I90" s="18" t="s">
        <v>206</v>
      </c>
      <c r="J90" s="18">
        <v>11.0</v>
      </c>
      <c r="K90" s="18">
        <v>145.0</v>
      </c>
      <c r="L90" s="18">
        <v>256.0</v>
      </c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>
      <c r="A91" s="18" t="s">
        <v>226</v>
      </c>
      <c r="B91" s="18">
        <v>29.0</v>
      </c>
      <c r="C91" s="3"/>
      <c r="D91" s="3"/>
      <c r="E91" s="3"/>
      <c r="F91" s="3"/>
      <c r="G91" s="3"/>
      <c r="H91" s="2"/>
      <c r="I91" s="18" t="s">
        <v>206</v>
      </c>
      <c r="J91" s="18">
        <v>12.0</v>
      </c>
      <c r="K91" s="18">
        <v>180.0</v>
      </c>
      <c r="L91" s="18" t="s">
        <v>106</v>
      </c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>
      <c r="A92" s="18" t="s">
        <v>227</v>
      </c>
      <c r="B92" s="18">
        <v>24.0</v>
      </c>
      <c r="C92" s="3"/>
      <c r="D92" s="3"/>
      <c r="E92" s="3"/>
      <c r="F92" s="3"/>
      <c r="G92" s="3"/>
      <c r="H92" s="2"/>
      <c r="I92" s="18" t="s">
        <v>206</v>
      </c>
      <c r="J92" s="18">
        <v>13.0</v>
      </c>
      <c r="K92" s="18">
        <v>155.0</v>
      </c>
      <c r="L92" s="18" t="s">
        <v>106</v>
      </c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>
      <c r="A93" s="18" t="s">
        <v>228</v>
      </c>
      <c r="B93" s="18">
        <v>29.0</v>
      </c>
      <c r="C93" s="3"/>
      <c r="D93" s="3"/>
      <c r="E93" s="3"/>
      <c r="F93" s="3"/>
      <c r="G93" s="3"/>
      <c r="H93" s="2"/>
      <c r="I93" s="18" t="s">
        <v>208</v>
      </c>
      <c r="J93" s="18">
        <v>1.0</v>
      </c>
      <c r="K93" s="18">
        <v>155.0</v>
      </c>
      <c r="L93" s="18">
        <v>271.0</v>
      </c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>
      <c r="A94" s="18" t="s">
        <v>229</v>
      </c>
      <c r="B94" s="18">
        <v>24.0</v>
      </c>
      <c r="C94" s="3"/>
      <c r="D94" s="3"/>
      <c r="E94" s="3"/>
      <c r="F94" s="3"/>
      <c r="G94" s="3"/>
      <c r="H94" s="2"/>
      <c r="I94" s="18" t="s">
        <v>208</v>
      </c>
      <c r="J94" s="18">
        <v>2.0</v>
      </c>
      <c r="K94" s="18">
        <v>148.0</v>
      </c>
      <c r="L94" s="18" t="s">
        <v>106</v>
      </c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>
      <c r="A95" s="18" t="s">
        <v>230</v>
      </c>
      <c r="B95" s="18">
        <v>22.0</v>
      </c>
      <c r="C95" s="3"/>
      <c r="D95" s="3"/>
      <c r="E95" s="3"/>
      <c r="F95" s="3"/>
      <c r="G95" s="3"/>
      <c r="H95" s="2"/>
      <c r="I95" s="18" t="s">
        <v>208</v>
      </c>
      <c r="J95" s="18">
        <v>3.0</v>
      </c>
      <c r="K95" s="18">
        <v>160.0</v>
      </c>
      <c r="L95" s="18" t="s">
        <v>106</v>
      </c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>
      <c r="A96" s="18" t="s">
        <v>231</v>
      </c>
      <c r="B96" s="18">
        <v>22.0</v>
      </c>
      <c r="C96" s="3"/>
      <c r="D96" s="3"/>
      <c r="E96" s="3"/>
      <c r="F96" s="3"/>
      <c r="G96" s="3"/>
      <c r="H96" s="2"/>
      <c r="I96" s="18" t="s">
        <v>208</v>
      </c>
      <c r="J96" s="18">
        <v>4.0</v>
      </c>
      <c r="K96" s="18">
        <v>183.0</v>
      </c>
      <c r="L96" s="18" t="s">
        <v>106</v>
      </c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>
      <c r="A97" s="18" t="s">
        <v>232</v>
      </c>
      <c r="B97" s="18">
        <v>16.0</v>
      </c>
      <c r="C97" s="3"/>
      <c r="D97" s="3"/>
      <c r="E97" s="3"/>
      <c r="F97" s="3"/>
      <c r="G97" s="3"/>
      <c r="H97" s="2"/>
      <c r="I97" s="18" t="s">
        <v>208</v>
      </c>
      <c r="J97" s="18">
        <v>5.0</v>
      </c>
      <c r="K97" s="18">
        <v>173.0</v>
      </c>
      <c r="L97" s="18" t="s">
        <v>106</v>
      </c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>
      <c r="A98" s="18" t="s">
        <v>233</v>
      </c>
      <c r="B98" s="18">
        <v>27.0</v>
      </c>
      <c r="C98" s="3"/>
      <c r="D98" s="3"/>
      <c r="E98" s="3"/>
      <c r="F98" s="3"/>
      <c r="G98" s="3"/>
      <c r="H98" s="2"/>
      <c r="I98" s="18" t="s">
        <v>208</v>
      </c>
      <c r="J98" s="18">
        <v>6.0</v>
      </c>
      <c r="K98" s="18">
        <v>175.0</v>
      </c>
      <c r="L98" s="18" t="s">
        <v>106</v>
      </c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>
      <c r="A99" s="18" t="s">
        <v>234</v>
      </c>
      <c r="B99" s="18">
        <v>20.0</v>
      </c>
      <c r="C99" s="3"/>
      <c r="D99" s="3"/>
      <c r="E99" s="3"/>
      <c r="F99" s="3"/>
      <c r="G99" s="3"/>
      <c r="H99" s="2"/>
      <c r="I99" s="18" t="s">
        <v>208</v>
      </c>
      <c r="J99" s="18">
        <v>7.0</v>
      </c>
      <c r="K99" s="18">
        <v>112.0</v>
      </c>
      <c r="L99" s="18" t="s">
        <v>106</v>
      </c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>
      <c r="A100" s="18" t="s">
        <v>235</v>
      </c>
      <c r="B100" s="18">
        <v>22.0</v>
      </c>
      <c r="C100" s="3"/>
      <c r="D100" s="3"/>
      <c r="E100" s="3"/>
      <c r="F100" s="3"/>
      <c r="G100" s="3"/>
      <c r="H100" s="2"/>
      <c r="I100" s="18" t="s">
        <v>208</v>
      </c>
      <c r="J100" s="18">
        <v>8.0</v>
      </c>
      <c r="K100" s="18">
        <v>155.0</v>
      </c>
      <c r="L100" s="18" t="s">
        <v>106</v>
      </c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>
      <c r="A101" s="18" t="s">
        <v>236</v>
      </c>
      <c r="B101" s="18">
        <v>18.0</v>
      </c>
      <c r="C101" s="3"/>
      <c r="D101" s="3"/>
      <c r="E101" s="3"/>
      <c r="F101" s="3"/>
      <c r="G101" s="3"/>
      <c r="H101" s="2"/>
      <c r="I101" s="18" t="s">
        <v>208</v>
      </c>
      <c r="J101" s="18">
        <v>9.0</v>
      </c>
      <c r="K101" s="18">
        <v>185.0</v>
      </c>
      <c r="L101" s="18" t="s">
        <v>106</v>
      </c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>
      <c r="A102" s="18" t="s">
        <v>237</v>
      </c>
      <c r="B102" s="18">
        <v>25.0</v>
      </c>
      <c r="C102" s="3"/>
      <c r="D102" s="3"/>
      <c r="E102" s="3"/>
      <c r="F102" s="3"/>
      <c r="G102" s="3"/>
      <c r="H102" s="2"/>
      <c r="I102" s="18" t="s">
        <v>208</v>
      </c>
      <c r="J102" s="18">
        <v>10.0</v>
      </c>
      <c r="K102" s="18">
        <v>156.0</v>
      </c>
      <c r="L102" s="18" t="s">
        <v>106</v>
      </c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>
      <c r="A103" s="18" t="s">
        <v>238</v>
      </c>
      <c r="B103" s="18">
        <v>19.0</v>
      </c>
      <c r="C103" s="3"/>
      <c r="D103" s="3"/>
      <c r="E103" s="3"/>
      <c r="F103" s="3"/>
      <c r="G103" s="3"/>
      <c r="H103" s="2"/>
      <c r="I103" s="18" t="s">
        <v>208</v>
      </c>
      <c r="J103" s="18">
        <v>11.0</v>
      </c>
      <c r="K103" s="18">
        <v>175.0</v>
      </c>
      <c r="L103" s="18">
        <v>278.0</v>
      </c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>
      <c r="A104" s="18" t="s">
        <v>239</v>
      </c>
      <c r="B104" s="18">
        <v>13.0</v>
      </c>
      <c r="C104" s="3"/>
      <c r="D104" s="3"/>
      <c r="E104" s="3"/>
      <c r="F104" s="3"/>
      <c r="G104" s="3"/>
      <c r="H104" s="2"/>
      <c r="I104" s="18" t="s">
        <v>208</v>
      </c>
      <c r="J104" s="18">
        <v>12.0</v>
      </c>
      <c r="K104" s="18">
        <v>170.0</v>
      </c>
      <c r="L104" s="18" t="s">
        <v>106</v>
      </c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>
      <c r="A105" s="18" t="s">
        <v>240</v>
      </c>
      <c r="B105" s="18">
        <v>17.0</v>
      </c>
      <c r="C105" s="3"/>
      <c r="D105" s="3"/>
      <c r="E105" s="3"/>
      <c r="F105" s="3"/>
      <c r="G105" s="3"/>
      <c r="H105" s="2"/>
      <c r="I105" s="18" t="s">
        <v>208</v>
      </c>
      <c r="J105" s="18">
        <v>13.0</v>
      </c>
      <c r="K105" s="18">
        <v>171.0</v>
      </c>
      <c r="L105" s="18" t="s">
        <v>106</v>
      </c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>
      <c r="A106" s="18" t="s">
        <v>241</v>
      </c>
      <c r="B106" s="18">
        <v>19.0</v>
      </c>
      <c r="C106" s="3"/>
      <c r="D106" s="3"/>
      <c r="E106" s="3"/>
      <c r="F106" s="3"/>
      <c r="G106" s="3"/>
      <c r="H106" s="2"/>
      <c r="I106" s="18" t="s">
        <v>208</v>
      </c>
      <c r="J106" s="18">
        <v>14.0</v>
      </c>
      <c r="K106" s="18">
        <v>172.0</v>
      </c>
      <c r="L106" s="18" t="s">
        <v>106</v>
      </c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>
      <c r="A107" s="18" t="s">
        <v>242</v>
      </c>
      <c r="B107" s="18">
        <v>21.0</v>
      </c>
      <c r="C107" s="3"/>
      <c r="D107" s="3"/>
      <c r="E107" s="3"/>
      <c r="F107" s="3"/>
      <c r="G107" s="3"/>
      <c r="H107" s="2"/>
      <c r="I107" s="18" t="s">
        <v>211</v>
      </c>
      <c r="J107" s="18">
        <v>1.0</v>
      </c>
      <c r="K107" s="18">
        <v>180.0</v>
      </c>
      <c r="L107" s="18">
        <v>291.0</v>
      </c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>
      <c r="A108" s="18" t="s">
        <v>243</v>
      </c>
      <c r="B108" s="18">
        <v>15.0</v>
      </c>
      <c r="C108" s="3"/>
      <c r="D108" s="3"/>
      <c r="E108" s="3"/>
      <c r="F108" s="3"/>
      <c r="G108" s="3"/>
      <c r="H108" s="2"/>
      <c r="I108" s="18" t="s">
        <v>211</v>
      </c>
      <c r="J108" s="18">
        <v>2.0</v>
      </c>
      <c r="K108" s="18">
        <v>196.0</v>
      </c>
      <c r="L108" s="18" t="s">
        <v>106</v>
      </c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>
      <c r="A109" s="18" t="s">
        <v>244</v>
      </c>
      <c r="B109" s="18">
        <v>23.0</v>
      </c>
      <c r="C109" s="3"/>
      <c r="D109" s="3"/>
      <c r="E109" s="3"/>
      <c r="F109" s="3"/>
      <c r="G109" s="3"/>
      <c r="H109" s="2"/>
      <c r="I109" s="18" t="s">
        <v>211</v>
      </c>
      <c r="J109" s="18">
        <v>3.0</v>
      </c>
      <c r="K109" s="18">
        <v>160.0</v>
      </c>
      <c r="L109" s="18" t="s">
        <v>106</v>
      </c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>
      <c r="A110" s="18" t="s">
        <v>245</v>
      </c>
      <c r="B110" s="18">
        <v>24.0</v>
      </c>
      <c r="C110" s="3"/>
      <c r="D110" s="3"/>
      <c r="E110" s="3"/>
      <c r="F110" s="3"/>
      <c r="G110" s="3"/>
      <c r="H110" s="2"/>
      <c r="I110" s="18" t="s">
        <v>211</v>
      </c>
      <c r="J110" s="18">
        <v>4.0</v>
      </c>
      <c r="K110" s="18">
        <v>163.0</v>
      </c>
      <c r="L110" s="18" t="s">
        <v>106</v>
      </c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>
      <c r="A111" s="18" t="s">
        <v>246</v>
      </c>
      <c r="B111" s="18">
        <v>22.0</v>
      </c>
      <c r="C111" s="3"/>
      <c r="D111" s="3"/>
      <c r="E111" s="3"/>
      <c r="F111" s="3"/>
      <c r="G111" s="3"/>
      <c r="H111" s="2"/>
      <c r="I111" s="18" t="s">
        <v>211</v>
      </c>
      <c r="J111" s="18">
        <v>5.0</v>
      </c>
      <c r="K111" s="18">
        <v>195.0</v>
      </c>
      <c r="L111" s="18" t="s">
        <v>106</v>
      </c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>
      <c r="A112" s="18" t="s">
        <v>247</v>
      </c>
      <c r="B112" s="18">
        <v>24.0</v>
      </c>
      <c r="C112" s="3"/>
      <c r="D112" s="3"/>
      <c r="E112" s="3"/>
      <c r="F112" s="3"/>
      <c r="G112" s="3"/>
      <c r="H112" s="2"/>
      <c r="I112" s="18" t="s">
        <v>211</v>
      </c>
      <c r="J112" s="18">
        <v>6.0</v>
      </c>
      <c r="K112" s="18">
        <v>155.0</v>
      </c>
      <c r="L112" s="18" t="s">
        <v>106</v>
      </c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>
      <c r="A113" s="18" t="s">
        <v>248</v>
      </c>
      <c r="B113" s="18">
        <v>19.0</v>
      </c>
      <c r="C113" s="3"/>
      <c r="D113" s="3"/>
      <c r="E113" s="3"/>
      <c r="F113" s="3"/>
      <c r="G113" s="3"/>
      <c r="H113" s="2"/>
      <c r="I113" s="18" t="s">
        <v>211</v>
      </c>
      <c r="J113" s="18">
        <v>7.0</v>
      </c>
      <c r="K113" s="18">
        <v>210.0</v>
      </c>
      <c r="L113" s="18" t="s">
        <v>106</v>
      </c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>
      <c r="A114" s="18" t="s">
        <v>249</v>
      </c>
      <c r="B114" s="18">
        <v>18.0</v>
      </c>
      <c r="C114" s="3"/>
      <c r="D114" s="3"/>
      <c r="E114" s="3"/>
      <c r="F114" s="3"/>
      <c r="G114" s="3"/>
      <c r="H114" s="2"/>
      <c r="I114" s="18" t="s">
        <v>211</v>
      </c>
      <c r="J114" s="18">
        <v>8.0</v>
      </c>
      <c r="K114" s="18">
        <v>180.0</v>
      </c>
      <c r="L114" s="18" t="s">
        <v>106</v>
      </c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>
      <c r="A115" s="18" t="s">
        <v>250</v>
      </c>
      <c r="B115" s="18">
        <v>20.0</v>
      </c>
      <c r="C115" s="3"/>
      <c r="D115" s="3"/>
      <c r="E115" s="3"/>
      <c r="F115" s="3"/>
      <c r="G115" s="3"/>
      <c r="H115" s="2"/>
      <c r="I115" s="18" t="s">
        <v>211</v>
      </c>
      <c r="J115" s="18">
        <v>9.0</v>
      </c>
      <c r="K115" s="18">
        <v>175.0</v>
      </c>
      <c r="L115" s="18" t="s">
        <v>106</v>
      </c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>
      <c r="A116" s="18" t="s">
        <v>251</v>
      </c>
      <c r="B116" s="18">
        <v>18.0</v>
      </c>
      <c r="C116" s="3"/>
      <c r="D116" s="3"/>
      <c r="E116" s="3"/>
      <c r="F116" s="3"/>
      <c r="G116" s="3"/>
      <c r="H116" s="2"/>
      <c r="I116" s="18" t="s">
        <v>211</v>
      </c>
      <c r="J116" s="18">
        <v>10.0</v>
      </c>
      <c r="K116" s="18">
        <v>205.0</v>
      </c>
      <c r="L116" s="18" t="s">
        <v>106</v>
      </c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>
      <c r="A117" s="18" t="s">
        <v>252</v>
      </c>
      <c r="B117" s="18">
        <v>22.0</v>
      </c>
      <c r="C117" s="3"/>
      <c r="D117" s="3"/>
      <c r="E117" s="3"/>
      <c r="F117" s="3"/>
      <c r="G117" s="3"/>
      <c r="H117" s="2"/>
      <c r="I117" s="18" t="s">
        <v>211</v>
      </c>
      <c r="J117" s="18">
        <v>11.0</v>
      </c>
      <c r="K117" s="18">
        <v>114.0</v>
      </c>
      <c r="L117" s="18">
        <v>247.0</v>
      </c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>
      <c r="A118" s="18" t="s">
        <v>253</v>
      </c>
      <c r="B118" s="18">
        <v>16.0</v>
      </c>
      <c r="C118" s="3"/>
      <c r="D118" s="3"/>
      <c r="E118" s="3"/>
      <c r="F118" s="3"/>
      <c r="G118" s="3"/>
      <c r="H118" s="2"/>
      <c r="I118" s="18" t="s">
        <v>211</v>
      </c>
      <c r="J118" s="18">
        <v>12.0</v>
      </c>
      <c r="K118" s="18">
        <v>100.0</v>
      </c>
      <c r="L118" s="18" t="s">
        <v>106</v>
      </c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>
      <c r="A119" s="3"/>
      <c r="B119" s="3"/>
      <c r="C119" s="3"/>
      <c r="D119" s="3"/>
      <c r="E119" s="3"/>
      <c r="F119" s="3"/>
      <c r="G119" s="3"/>
      <c r="H119" s="2"/>
      <c r="I119" s="18" t="s">
        <v>211</v>
      </c>
      <c r="J119" s="18">
        <v>13.0</v>
      </c>
      <c r="K119" s="18">
        <v>180.0</v>
      </c>
      <c r="L119" s="18" t="s">
        <v>106</v>
      </c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>
      <c r="A120" s="3"/>
      <c r="B120" s="3"/>
      <c r="C120" s="3"/>
      <c r="D120" s="3"/>
      <c r="E120" s="3"/>
      <c r="F120" s="3"/>
      <c r="G120" s="3"/>
      <c r="H120" s="2"/>
      <c r="I120" s="18" t="s">
        <v>229</v>
      </c>
      <c r="J120" s="18">
        <v>1.0</v>
      </c>
      <c r="K120" s="18">
        <v>206.0</v>
      </c>
      <c r="L120" s="18">
        <v>294.0</v>
      </c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>
      <c r="A121" s="3"/>
      <c r="B121" s="3"/>
      <c r="C121" s="3"/>
      <c r="D121" s="3"/>
      <c r="E121" s="3"/>
      <c r="F121" s="3"/>
      <c r="G121" s="3"/>
      <c r="H121" s="2"/>
      <c r="I121" s="18" t="s">
        <v>229</v>
      </c>
      <c r="J121" s="18">
        <v>2.0</v>
      </c>
      <c r="K121" s="18">
        <v>160.0</v>
      </c>
      <c r="L121" s="18" t="s">
        <v>106</v>
      </c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>
      <c r="A122" s="3"/>
      <c r="B122" s="3"/>
      <c r="C122" s="3"/>
      <c r="D122" s="3"/>
      <c r="E122" s="3"/>
      <c r="F122" s="3"/>
      <c r="G122" s="3"/>
      <c r="H122" s="2"/>
      <c r="I122" s="18" t="s">
        <v>229</v>
      </c>
      <c r="J122" s="18">
        <v>3.0</v>
      </c>
      <c r="K122" s="18">
        <v>129.0</v>
      </c>
      <c r="L122" s="18" t="s">
        <v>106</v>
      </c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>
      <c r="A123" s="3"/>
      <c r="B123" s="3"/>
      <c r="C123" s="3"/>
      <c r="D123" s="3"/>
      <c r="E123" s="3"/>
      <c r="F123" s="3"/>
      <c r="G123" s="3"/>
      <c r="H123" s="2"/>
      <c r="I123" s="18" t="s">
        <v>229</v>
      </c>
      <c r="J123" s="18">
        <v>4.0</v>
      </c>
      <c r="K123" s="18">
        <v>143.0</v>
      </c>
      <c r="L123" s="18" t="s">
        <v>106</v>
      </c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>
      <c r="A124" s="3"/>
      <c r="B124" s="3"/>
      <c r="C124" s="3"/>
      <c r="D124" s="3"/>
      <c r="E124" s="3"/>
      <c r="F124" s="3"/>
      <c r="G124" s="3"/>
      <c r="H124" s="2"/>
      <c r="I124" s="18" t="s">
        <v>229</v>
      </c>
      <c r="J124" s="18">
        <v>5.0</v>
      </c>
      <c r="K124" s="18">
        <v>134.0</v>
      </c>
      <c r="L124" s="18" t="s">
        <v>106</v>
      </c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>
      <c r="A125" s="3"/>
      <c r="B125" s="3"/>
      <c r="C125" s="3"/>
      <c r="D125" s="3"/>
      <c r="E125" s="3"/>
      <c r="F125" s="3"/>
      <c r="G125" s="3"/>
      <c r="H125" s="2"/>
      <c r="I125" s="18" t="s">
        <v>229</v>
      </c>
      <c r="J125" s="18">
        <v>6.0</v>
      </c>
      <c r="K125" s="18">
        <v>159.0</v>
      </c>
      <c r="L125" s="18" t="s">
        <v>106</v>
      </c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>
      <c r="A126" s="3"/>
      <c r="B126" s="3"/>
      <c r="C126" s="3"/>
      <c r="D126" s="3"/>
      <c r="E126" s="3"/>
      <c r="F126" s="3"/>
      <c r="G126" s="3"/>
      <c r="H126" s="2"/>
      <c r="I126" s="18" t="s">
        <v>229</v>
      </c>
      <c r="J126" s="18">
        <v>7.0</v>
      </c>
      <c r="K126" s="18">
        <v>151.0</v>
      </c>
      <c r="L126" s="18" t="s">
        <v>106</v>
      </c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>
      <c r="A127" s="3"/>
      <c r="B127" s="3"/>
      <c r="C127" s="3"/>
      <c r="D127" s="3"/>
      <c r="E127" s="3"/>
      <c r="F127" s="3"/>
      <c r="G127" s="3"/>
      <c r="H127" s="2"/>
      <c r="I127" s="18" t="s">
        <v>229</v>
      </c>
      <c r="J127" s="18">
        <v>8.0</v>
      </c>
      <c r="K127" s="18">
        <v>160.0</v>
      </c>
      <c r="L127" s="18" t="s">
        <v>106</v>
      </c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>
      <c r="A128" s="3"/>
      <c r="B128" s="3"/>
      <c r="C128" s="3"/>
      <c r="D128" s="3"/>
      <c r="E128" s="3"/>
      <c r="F128" s="3"/>
      <c r="G128" s="3"/>
      <c r="H128" s="2"/>
      <c r="I128" s="18" t="s">
        <v>229</v>
      </c>
      <c r="J128" s="18">
        <v>9.0</v>
      </c>
      <c r="K128" s="18">
        <v>109.0</v>
      </c>
      <c r="L128" s="18" t="s">
        <v>106</v>
      </c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>
      <c r="A129" s="3"/>
      <c r="B129" s="3"/>
      <c r="C129" s="3"/>
      <c r="D129" s="3"/>
      <c r="E129" s="3"/>
      <c r="F129" s="3"/>
      <c r="G129" s="3"/>
      <c r="H129" s="2"/>
      <c r="I129" s="18" t="s">
        <v>229</v>
      </c>
      <c r="J129" s="18">
        <v>10.0</v>
      </c>
      <c r="K129" s="18">
        <v>172.0</v>
      </c>
      <c r="L129" s="18" t="s">
        <v>106</v>
      </c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>
      <c r="A130" s="3"/>
      <c r="B130" s="3"/>
      <c r="C130" s="3"/>
      <c r="D130" s="3"/>
      <c r="E130" s="3"/>
      <c r="F130" s="3"/>
      <c r="G130" s="3"/>
      <c r="H130" s="2"/>
      <c r="I130" s="18" t="s">
        <v>229</v>
      </c>
      <c r="J130" s="18">
        <v>11.0</v>
      </c>
      <c r="K130" s="18">
        <v>179.0</v>
      </c>
      <c r="L130" s="18">
        <v>294.0</v>
      </c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>
      <c r="A131" s="3"/>
      <c r="B131" s="3"/>
      <c r="C131" s="3"/>
      <c r="D131" s="3"/>
      <c r="E131" s="3"/>
      <c r="F131" s="3"/>
      <c r="G131" s="3"/>
      <c r="H131" s="2"/>
      <c r="I131" s="18" t="s">
        <v>229</v>
      </c>
      <c r="J131" s="18">
        <v>12.0</v>
      </c>
      <c r="K131" s="18">
        <v>165.0</v>
      </c>
      <c r="L131" s="18" t="s">
        <v>106</v>
      </c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>
      <c r="A132" s="3"/>
      <c r="B132" s="3"/>
      <c r="C132" s="3"/>
      <c r="D132" s="3"/>
      <c r="E132" s="3"/>
      <c r="F132" s="3"/>
      <c r="G132" s="3"/>
      <c r="H132" s="2"/>
      <c r="I132" s="18" t="s">
        <v>229</v>
      </c>
      <c r="J132" s="18">
        <v>13.0</v>
      </c>
      <c r="K132" s="18">
        <v>144.0</v>
      </c>
      <c r="L132" s="18" t="s">
        <v>106</v>
      </c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>
      <c r="A133" s="3"/>
      <c r="B133" s="3"/>
      <c r="C133" s="3"/>
      <c r="D133" s="3"/>
      <c r="E133" s="3"/>
      <c r="F133" s="3"/>
      <c r="G133" s="3"/>
      <c r="H133" s="2"/>
      <c r="I133" s="18" t="s">
        <v>247</v>
      </c>
      <c r="J133" s="18">
        <v>1.0</v>
      </c>
      <c r="K133" s="18">
        <v>135.0</v>
      </c>
      <c r="L133" s="18">
        <v>167.0</v>
      </c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>
      <c r="A134" s="3"/>
      <c r="B134" s="3"/>
      <c r="C134" s="3"/>
      <c r="D134" s="3"/>
      <c r="E134" s="3"/>
      <c r="F134" s="3"/>
      <c r="G134" s="3"/>
      <c r="H134" s="2"/>
      <c r="I134" s="18" t="s">
        <v>247</v>
      </c>
      <c r="J134" s="18">
        <v>2.0</v>
      </c>
      <c r="K134" s="18">
        <v>156.0</v>
      </c>
      <c r="L134" s="18" t="s">
        <v>106</v>
      </c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>
      <c r="A135" s="3"/>
      <c r="B135" s="3"/>
      <c r="C135" s="3"/>
      <c r="D135" s="3"/>
      <c r="E135" s="3"/>
      <c r="F135" s="3"/>
      <c r="G135" s="3"/>
      <c r="H135" s="2"/>
      <c r="I135" s="18" t="s">
        <v>247</v>
      </c>
      <c r="J135" s="18">
        <v>3.0</v>
      </c>
      <c r="K135" s="18">
        <v>172.0</v>
      </c>
      <c r="L135" s="18" t="s">
        <v>106</v>
      </c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>
      <c r="A136" s="3"/>
      <c r="B136" s="3"/>
      <c r="C136" s="3"/>
      <c r="D136" s="3"/>
      <c r="E136" s="3"/>
      <c r="F136" s="3"/>
      <c r="G136" s="3"/>
      <c r="H136" s="2"/>
      <c r="I136" s="18" t="s">
        <v>247</v>
      </c>
      <c r="J136" s="18">
        <v>4.0</v>
      </c>
      <c r="K136" s="18">
        <v>109.0</v>
      </c>
      <c r="L136" s="18" t="s">
        <v>106</v>
      </c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>
      <c r="A137" s="3"/>
      <c r="B137" s="3"/>
      <c r="C137" s="3"/>
      <c r="D137" s="3"/>
      <c r="E137" s="3"/>
      <c r="F137" s="3"/>
      <c r="G137" s="3"/>
      <c r="H137" s="2"/>
      <c r="I137" s="18" t="s">
        <v>247</v>
      </c>
      <c r="J137" s="18">
        <v>5.0</v>
      </c>
      <c r="K137" s="18">
        <v>152.0</v>
      </c>
      <c r="L137" s="18" t="s">
        <v>106</v>
      </c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>
      <c r="A138" s="3"/>
      <c r="B138" s="3"/>
      <c r="C138" s="3"/>
      <c r="D138" s="3"/>
      <c r="E138" s="3"/>
      <c r="F138" s="3"/>
      <c r="G138" s="3"/>
      <c r="H138" s="2"/>
      <c r="I138" s="18" t="s">
        <v>247</v>
      </c>
      <c r="J138" s="18">
        <v>6.0</v>
      </c>
      <c r="K138" s="18">
        <v>132.0</v>
      </c>
      <c r="L138" s="18" t="s">
        <v>106</v>
      </c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>
      <c r="A139" s="3"/>
      <c r="B139" s="3"/>
      <c r="C139" s="3"/>
      <c r="D139" s="3"/>
      <c r="E139" s="3"/>
      <c r="F139" s="3"/>
      <c r="G139" s="3"/>
      <c r="H139" s="2"/>
      <c r="I139" s="18" t="s">
        <v>247</v>
      </c>
      <c r="J139" s="18">
        <v>7.0</v>
      </c>
      <c r="K139" s="18">
        <v>113.0</v>
      </c>
      <c r="L139" s="18" t="s">
        <v>106</v>
      </c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>
      <c r="A140" s="3"/>
      <c r="B140" s="3"/>
      <c r="C140" s="3"/>
      <c r="D140" s="3"/>
      <c r="E140" s="3"/>
      <c r="F140" s="3"/>
      <c r="G140" s="3"/>
      <c r="H140" s="2"/>
      <c r="I140" s="18" t="s">
        <v>247</v>
      </c>
      <c r="J140" s="18">
        <v>8.0</v>
      </c>
      <c r="K140" s="18">
        <v>195.0</v>
      </c>
      <c r="L140" s="18" t="s">
        <v>106</v>
      </c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>
      <c r="A141" s="3"/>
      <c r="B141" s="3"/>
      <c r="C141" s="3"/>
      <c r="D141" s="3"/>
      <c r="E141" s="3"/>
      <c r="F141" s="3"/>
      <c r="G141" s="3"/>
      <c r="H141" s="2"/>
      <c r="I141" s="18" t="s">
        <v>247</v>
      </c>
      <c r="J141" s="18">
        <v>9.0</v>
      </c>
      <c r="K141" s="18">
        <v>105.0</v>
      </c>
      <c r="L141" s="18" t="s">
        <v>106</v>
      </c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>
      <c r="A142" s="3"/>
      <c r="B142" s="3"/>
      <c r="C142" s="3"/>
      <c r="D142" s="3"/>
      <c r="E142" s="3"/>
      <c r="F142" s="3"/>
      <c r="G142" s="3"/>
      <c r="H142" s="2"/>
      <c r="I142" s="18" t="s">
        <v>247</v>
      </c>
      <c r="J142" s="18">
        <v>10.0</v>
      </c>
      <c r="K142" s="18">
        <v>164.0</v>
      </c>
      <c r="L142" s="18">
        <v>251.0</v>
      </c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>
      <c r="A143" s="3"/>
      <c r="B143" s="3"/>
      <c r="C143" s="3"/>
      <c r="D143" s="3"/>
      <c r="E143" s="3"/>
      <c r="F143" s="3"/>
      <c r="G143" s="3"/>
      <c r="H143" s="2"/>
      <c r="I143" s="18" t="s">
        <v>247</v>
      </c>
      <c r="J143" s="18">
        <v>11.0</v>
      </c>
      <c r="K143" s="18">
        <v>168.0</v>
      </c>
      <c r="L143" s="18" t="s">
        <v>106</v>
      </c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>
      <c r="A144" s="3"/>
      <c r="B144" s="3"/>
      <c r="C144" s="3"/>
      <c r="D144" s="3"/>
      <c r="E144" s="3"/>
      <c r="F144" s="3"/>
      <c r="G144" s="3"/>
      <c r="H144" s="2"/>
      <c r="I144" s="18" t="s">
        <v>247</v>
      </c>
      <c r="J144" s="18">
        <v>12.0</v>
      </c>
      <c r="K144" s="18">
        <v>99.0</v>
      </c>
      <c r="L144" s="18" t="s">
        <v>106</v>
      </c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>
      <c r="A145" s="3"/>
      <c r="B145" s="3"/>
      <c r="C145" s="3"/>
      <c r="D145" s="3"/>
      <c r="E145" s="3"/>
      <c r="F145" s="3"/>
      <c r="G145" s="3"/>
      <c r="H145" s="2"/>
      <c r="I145" s="18" t="s">
        <v>247</v>
      </c>
      <c r="J145" s="18">
        <v>13.0</v>
      </c>
      <c r="K145" s="18">
        <v>191.0</v>
      </c>
      <c r="L145" s="18" t="s">
        <v>106</v>
      </c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>
      <c r="A146" s="3"/>
      <c r="B146" s="3"/>
      <c r="C146" s="3"/>
      <c r="D146" s="3"/>
      <c r="E146" s="3"/>
      <c r="F146" s="3"/>
      <c r="G146" s="3"/>
      <c r="H146" s="2"/>
      <c r="I146" s="18" t="s">
        <v>247</v>
      </c>
      <c r="J146" s="18">
        <v>14.0</v>
      </c>
      <c r="K146" s="18">
        <v>108.0</v>
      </c>
      <c r="L146" s="18" t="s">
        <v>106</v>
      </c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>
      <c r="A147" s="3"/>
      <c r="B147" s="3"/>
      <c r="C147" s="3"/>
      <c r="D147" s="3"/>
      <c r="E147" s="3"/>
      <c r="F147" s="3"/>
      <c r="G147" s="3"/>
      <c r="H147" s="2"/>
      <c r="I147" s="18" t="s">
        <v>247</v>
      </c>
      <c r="J147" s="18">
        <v>15.0</v>
      </c>
      <c r="K147" s="18">
        <v>170.0</v>
      </c>
      <c r="L147" s="18" t="s">
        <v>106</v>
      </c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mergeCells count="8">
    <mergeCell ref="A2:G2"/>
    <mergeCell ref="A3:G3"/>
    <mergeCell ref="A4:G4"/>
    <mergeCell ref="A5:G5"/>
    <mergeCell ref="A7:G7"/>
    <mergeCell ref="A8:G8"/>
    <mergeCell ref="A9:G9"/>
    <mergeCell ref="A10:G10"/>
  </mergeCells>
  <drawing r:id="rId1"/>
</worksheet>
</file>