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E\Desktop\"/>
    </mc:Choice>
  </mc:AlternateContent>
  <xr:revisionPtr revIDLastSave="0" documentId="13_ncr:1_{7350A73C-3E00-4976-97C9-87DAA6426052}" xr6:coauthVersionLast="47" xr6:coauthVersionMax="47" xr10:uidLastSave="{00000000-0000-0000-0000-000000000000}"/>
  <bookViews>
    <workbookView xWindow="-120" yWindow="-120" windowWidth="21840" windowHeight="13290" tabRatio="500" xr2:uid="{00000000-000D-0000-FFFF-FFFF00000000}"/>
  </bookViews>
  <sheets>
    <sheet name="Exercício 1 - Levantamento em F" sheetId="1" r:id="rId1"/>
    <sheet name="Exercício 2 - Inventário Urbano" sheetId="2" r:id="rId2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94" i="1" l="1"/>
  <c r="C90" i="1"/>
  <c r="C89" i="1"/>
  <c r="D86" i="1"/>
  <c r="E72" i="1" l="1"/>
  <c r="E68" i="1"/>
  <c r="E71" i="1" s="1"/>
  <c r="E69" i="1"/>
  <c r="E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67" i="1"/>
  <c r="D65" i="1"/>
  <c r="D64" i="1"/>
  <c r="D63" i="1"/>
  <c r="C49" i="1"/>
  <c r="C50" i="1"/>
  <c r="C51" i="1"/>
  <c r="C48" i="1"/>
  <c r="B45" i="1"/>
  <c r="D40" i="1"/>
  <c r="D39" i="1"/>
  <c r="D37" i="1"/>
  <c r="D36" i="1"/>
  <c r="D35" i="1"/>
  <c r="D34" i="1"/>
  <c r="D33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7" i="1"/>
</calcChain>
</file>

<file path=xl/sharedStrings.xml><?xml version="1.0" encoding="utf-8"?>
<sst xmlns="http://schemas.openxmlformats.org/spreadsheetml/2006/main" count="119" uniqueCount="95">
  <si>
    <t>Utilize os dados abaixo para comparar os estimadores padrão da Amostragem Aleatória Simples com os estimadores de razão.</t>
  </si>
  <si>
    <t>Tome como variável de interesse (y) o número de árvores, e encontre o número médio de árvores por hectare com respectivo intervalo de confiança de 95%.</t>
  </si>
  <si>
    <t>Utilize como variável auxiliar (x) para o estimador de razão o tamanho da parcela.</t>
  </si>
  <si>
    <t>Encontre para ambos tipos de estimadores o tamanho de amostra necessário para erro amostral de 5% (a 95% de probabilidade)</t>
  </si>
  <si>
    <t>Parcela</t>
  </si>
  <si>
    <t>Área da Parcela (ha)</t>
  </si>
  <si>
    <t>Número de Árvores</t>
  </si>
  <si>
    <t>Utilizando os dados abaixo, encontre o número total de árvores nas vias públicas do bairro utilizando o estimador de razão</t>
  </si>
  <si>
    <t>Compare as estimativas e a precisão obtida considerando duas possibilidades como variável auxiliar (x): (a) o perímetro da quadra e (b) a área da quadra.</t>
  </si>
  <si>
    <t>Encontre o tamanho de amostra necessário para erro amostral de 5% (a 95% de probabilidade) nos dois casos de variável auxiliar.</t>
  </si>
  <si>
    <t>Identificador da Quadra</t>
  </si>
  <si>
    <t>Área da Quadra em m2</t>
  </si>
  <si>
    <t>Perímetro da Quadra em m</t>
  </si>
  <si>
    <t>Número de Árvores na Quadra</t>
  </si>
  <si>
    <t>Informações sobre o bairro:</t>
  </si>
  <si>
    <t>(i) Perímetro total das quadras no bairro = 157.907,9 m</t>
  </si>
  <si>
    <t>(ii) Área total das quadras no bairro = 5.079.953 m2</t>
  </si>
  <si>
    <t xml:space="preserve">Resposta: </t>
  </si>
  <si>
    <t>Amostragem aletória simples</t>
  </si>
  <si>
    <t>Estimadores</t>
  </si>
  <si>
    <t>Árvores/ Hectare</t>
  </si>
  <si>
    <t>Área da floresta (S) =</t>
  </si>
  <si>
    <t>eixo de linha das percelas em faixa =</t>
  </si>
  <si>
    <t>Tamanho Médio das parcelas de 10m =</t>
  </si>
  <si>
    <t>Número de Parcelas em faixa (N) =</t>
  </si>
  <si>
    <t>há</t>
  </si>
  <si>
    <t>ha</t>
  </si>
  <si>
    <t>m</t>
  </si>
  <si>
    <t xml:space="preserve">Tamanho da Amostra (n) = </t>
  </si>
  <si>
    <t>Média (mu)  =</t>
  </si>
  <si>
    <t xml:space="preserve">Variância (s²) = </t>
  </si>
  <si>
    <t xml:space="preserve">Correção para Pop. Fin (CpPF) = </t>
  </si>
  <si>
    <t xml:space="preserve">Variância da Média (Var(mu)) = </t>
  </si>
  <si>
    <t xml:space="preserve">Estátistica T (t) = </t>
  </si>
  <si>
    <t xml:space="preserve">Erro  Amostral </t>
  </si>
  <si>
    <t xml:space="preserve">Erro Amostral % = </t>
  </si>
  <si>
    <t>árvores/há</t>
  </si>
  <si>
    <t>%</t>
  </si>
  <si>
    <t>Tamanho da Amostra para Erro Amostral</t>
  </si>
  <si>
    <t xml:space="preserve">E% = </t>
  </si>
  <si>
    <t xml:space="preserve">V% = </t>
  </si>
  <si>
    <t>Interações</t>
  </si>
  <si>
    <t>t</t>
  </si>
  <si>
    <t>n*</t>
  </si>
  <si>
    <t xml:space="preserve">Estimador de razão </t>
  </si>
  <si>
    <t xml:space="preserve">Área da Floresta (tau_X) = </t>
  </si>
  <si>
    <t xml:space="preserve">Eixo da linha das parcelas em faixa (W) = </t>
  </si>
  <si>
    <t xml:space="preserve">Tamanho Médio de parcelas de 10m (mu_x) = </t>
  </si>
  <si>
    <t xml:space="preserve">Número deParcelas em faixa (N) = </t>
  </si>
  <si>
    <t>Y= Número de Árvores</t>
  </si>
  <si>
    <t>X= Área da Parcela (ha)</t>
  </si>
  <si>
    <t>Tamanho de amostra</t>
  </si>
  <si>
    <t>média amostrais</t>
  </si>
  <si>
    <t>n=</t>
  </si>
  <si>
    <t xml:space="preserve">mu_y= </t>
  </si>
  <si>
    <t>mu_x=</t>
  </si>
  <si>
    <t>árvores</t>
  </si>
  <si>
    <t>Estimador de Razão</t>
  </si>
  <si>
    <t>R=</t>
  </si>
  <si>
    <t>Variância Populacional</t>
  </si>
  <si>
    <t>Soma (Y²)=</t>
  </si>
  <si>
    <t>Soma(X²)=</t>
  </si>
  <si>
    <t>Soma(YX)=</t>
  </si>
  <si>
    <t>(Y-RX)²</t>
  </si>
  <si>
    <t>Y²</t>
  </si>
  <si>
    <t>X²</t>
  </si>
  <si>
    <t>YX</t>
  </si>
  <si>
    <t>s²R=</t>
  </si>
  <si>
    <t>Variância da razão</t>
  </si>
  <si>
    <t xml:space="preserve">Var R = </t>
  </si>
  <si>
    <t>(árvores/hectare)²</t>
  </si>
  <si>
    <t>Estátistica t</t>
  </si>
  <si>
    <t>t=</t>
  </si>
  <si>
    <t>Erro amostra</t>
  </si>
  <si>
    <t>Erro amostra %</t>
  </si>
  <si>
    <t>(árvores/há)²</t>
  </si>
  <si>
    <t xml:space="preserve">Tamanho de amostra Para Erro amostral </t>
  </si>
  <si>
    <t>E%=</t>
  </si>
  <si>
    <t>V%=</t>
  </si>
  <si>
    <t>Interação</t>
  </si>
  <si>
    <t>Comparação entre os tipos de amostragem</t>
  </si>
  <si>
    <t>Estimador Padrão da Amostragem Aleatória Simples</t>
  </si>
  <si>
    <t>Média</t>
  </si>
  <si>
    <t>mu=</t>
  </si>
  <si>
    <t>árvores/ha</t>
  </si>
  <si>
    <t>Variância da Média</t>
  </si>
  <si>
    <t>Var(mu)=</t>
  </si>
  <si>
    <t>(árvores/ha)²</t>
  </si>
  <si>
    <t>Tamanho da Amostra p/ Erro de 5%</t>
  </si>
  <si>
    <t>n*=</t>
  </si>
  <si>
    <t>Comparação</t>
  </si>
  <si>
    <t>Razão das Variâncias da Média</t>
  </si>
  <si>
    <t>Var(um_R)/Var(um) =</t>
  </si>
  <si>
    <t>Razão dos Tamanhos de Amostra p/ E=5%</t>
  </si>
  <si>
    <t>n*R/n* * 100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</si>
</sst>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2" borderId="0" xfId="0" applyFont="1" applyFill="1"/>
    <xf numFmtId="0" fontId="0" fillId="2" borderId="0" xfId="0" applyFill="1"/>
    <xf numFmtId="0" fontId="0" fillId="3" borderId="0" xfId="0" applyFill="1" applyAlignment="1">
      <alignment horizontal="right"/>
    </xf>
    <xf numFmtId="0" fontId="0" fillId="3" borderId="0" xfId="0" applyFill="1"/>
    <xf numFmtId="0" fontId="0" fillId="3" borderId="0" xfId="0" quotePrefix="1" applyFill="1" applyAlignment="1">
      <alignment horizontal="righ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7"/>
  <sheetViews>
    <sheetView tabSelected="1" topLeftCell="A97" zoomScale="112" zoomScaleNormal="112" workbookViewId="0">
      <selection activeCell="K29" sqref="K29"/>
    </sheetView>
  </sheetViews>
  <sheetFormatPr defaultColWidth="11.5703125" defaultRowHeight="12.75" x14ac:dyDescent="0.2"/>
  <cols>
    <col min="1" max="8" width="10.7109375" customWidth="1"/>
  </cols>
  <sheetData>
    <row r="1" spans="1:8" ht="23.65" customHeight="1" x14ac:dyDescent="0.2">
      <c r="A1" s="7" t="s">
        <v>0</v>
      </c>
      <c r="B1" s="7"/>
      <c r="C1" s="7"/>
      <c r="D1" s="7"/>
      <c r="E1" s="7"/>
      <c r="F1" s="7"/>
      <c r="G1" s="7"/>
      <c r="H1" s="7"/>
    </row>
    <row r="2" spans="1:8" ht="23.65" customHeight="1" x14ac:dyDescent="0.2">
      <c r="A2" s="7" t="s">
        <v>1</v>
      </c>
      <c r="B2" s="7"/>
      <c r="C2" s="7"/>
      <c r="D2" s="7"/>
      <c r="E2" s="7"/>
      <c r="F2" s="7"/>
      <c r="G2" s="7"/>
      <c r="H2" s="7"/>
    </row>
    <row r="3" spans="1:8" ht="12.75" customHeight="1" x14ac:dyDescent="0.2">
      <c r="A3" s="7" t="s">
        <v>2</v>
      </c>
      <c r="B3" s="7"/>
      <c r="C3" s="7"/>
      <c r="D3" s="7"/>
      <c r="E3" s="7"/>
      <c r="F3" s="7"/>
      <c r="G3" s="7"/>
      <c r="H3" s="7"/>
    </row>
    <row r="4" spans="1:8" ht="23.65" customHeight="1" x14ac:dyDescent="0.2">
      <c r="A4" s="7" t="s">
        <v>3</v>
      </c>
      <c r="B4" s="7"/>
      <c r="C4" s="7"/>
      <c r="D4" s="7"/>
      <c r="E4" s="7"/>
      <c r="F4" s="7"/>
      <c r="G4" s="7"/>
      <c r="H4" s="7"/>
    </row>
    <row r="6" spans="1:8" ht="38.25" x14ac:dyDescent="0.2">
      <c r="C6" s="1" t="s">
        <v>4</v>
      </c>
      <c r="D6" s="1" t="s">
        <v>5</v>
      </c>
      <c r="E6" s="1" t="s">
        <v>6</v>
      </c>
      <c r="F6" s="3" t="s">
        <v>20</v>
      </c>
    </row>
    <row r="7" spans="1:8" x14ac:dyDescent="0.2">
      <c r="C7" s="2">
        <v>101</v>
      </c>
      <c r="D7" s="2">
        <v>0.115</v>
      </c>
      <c r="E7" s="2">
        <v>47</v>
      </c>
      <c r="F7">
        <f>E7/D7</f>
        <v>408.695652173913</v>
      </c>
    </row>
    <row r="8" spans="1:8" x14ac:dyDescent="0.2">
      <c r="C8" s="2">
        <v>405</v>
      </c>
      <c r="D8" s="2">
        <v>0.25</v>
      </c>
      <c r="E8" s="2">
        <v>72</v>
      </c>
      <c r="F8">
        <f t="shared" ref="F8:F23" si="0">E8/D8</f>
        <v>288</v>
      </c>
    </row>
    <row r="9" spans="1:8" x14ac:dyDescent="0.2">
      <c r="C9" s="2">
        <v>408</v>
      </c>
      <c r="D9" s="2">
        <v>0.25</v>
      </c>
      <c r="E9" s="2">
        <v>83</v>
      </c>
      <c r="F9">
        <f t="shared" si="0"/>
        <v>332</v>
      </c>
    </row>
    <row r="10" spans="1:8" x14ac:dyDescent="0.2">
      <c r="C10" s="2">
        <v>410</v>
      </c>
      <c r="D10" s="2">
        <v>0.25</v>
      </c>
      <c r="E10" s="2">
        <v>95</v>
      </c>
      <c r="F10">
        <f t="shared" si="0"/>
        <v>380</v>
      </c>
    </row>
    <row r="11" spans="1:8" x14ac:dyDescent="0.2">
      <c r="C11" s="2">
        <v>412</v>
      </c>
      <c r="D11" s="2">
        <v>0.25</v>
      </c>
      <c r="E11" s="2">
        <v>105</v>
      </c>
      <c r="F11">
        <f t="shared" si="0"/>
        <v>420</v>
      </c>
    </row>
    <row r="12" spans="1:8" x14ac:dyDescent="0.2">
      <c r="C12" s="2">
        <v>413</v>
      </c>
      <c r="D12" s="2">
        <v>0.25</v>
      </c>
      <c r="E12" s="2">
        <v>108</v>
      </c>
      <c r="F12">
        <f t="shared" si="0"/>
        <v>432</v>
      </c>
    </row>
    <row r="13" spans="1:8" x14ac:dyDescent="0.2">
      <c r="C13" s="2">
        <v>415</v>
      </c>
      <c r="D13" s="2">
        <v>0.25</v>
      </c>
      <c r="E13" s="2">
        <v>60</v>
      </c>
      <c r="F13">
        <f t="shared" si="0"/>
        <v>240</v>
      </c>
    </row>
    <row r="14" spans="1:8" x14ac:dyDescent="0.2">
      <c r="C14" s="2">
        <v>416</v>
      </c>
      <c r="D14" s="2">
        <v>0.25</v>
      </c>
      <c r="E14" s="2">
        <v>91</v>
      </c>
      <c r="F14">
        <f t="shared" si="0"/>
        <v>364</v>
      </c>
    </row>
    <row r="15" spans="1:8" x14ac:dyDescent="0.2">
      <c r="C15" s="2">
        <v>417</v>
      </c>
      <c r="D15" s="2">
        <v>0.25</v>
      </c>
      <c r="E15" s="2">
        <v>83</v>
      </c>
      <c r="F15">
        <f t="shared" si="0"/>
        <v>332</v>
      </c>
    </row>
    <row r="16" spans="1:8" x14ac:dyDescent="0.2">
      <c r="C16" s="2">
        <v>401</v>
      </c>
      <c r="D16" s="2">
        <v>0.5</v>
      </c>
      <c r="E16" s="2">
        <v>158</v>
      </c>
      <c r="F16">
        <f t="shared" si="0"/>
        <v>316</v>
      </c>
    </row>
    <row r="17" spans="1:6" x14ac:dyDescent="0.2">
      <c r="C17" s="2">
        <v>403</v>
      </c>
      <c r="D17" s="2">
        <v>0.5</v>
      </c>
      <c r="E17" s="2">
        <v>121</v>
      </c>
      <c r="F17">
        <f t="shared" si="0"/>
        <v>242</v>
      </c>
    </row>
    <row r="18" spans="1:6" x14ac:dyDescent="0.2">
      <c r="C18" s="2">
        <v>404</v>
      </c>
      <c r="D18" s="2">
        <v>0.5</v>
      </c>
      <c r="E18" s="2">
        <v>120</v>
      </c>
      <c r="F18">
        <f t="shared" si="0"/>
        <v>240</v>
      </c>
    </row>
    <row r="19" spans="1:6" x14ac:dyDescent="0.2">
      <c r="C19" s="2">
        <v>406</v>
      </c>
      <c r="D19" s="2">
        <v>0.5</v>
      </c>
      <c r="E19" s="2">
        <v>171</v>
      </c>
      <c r="F19">
        <f t="shared" si="0"/>
        <v>342</v>
      </c>
    </row>
    <row r="20" spans="1:6" x14ac:dyDescent="0.2">
      <c r="C20" s="2">
        <v>407</v>
      </c>
      <c r="D20" s="2">
        <v>0.5</v>
      </c>
      <c r="E20" s="2">
        <v>143</v>
      </c>
      <c r="F20">
        <f t="shared" si="0"/>
        <v>286</v>
      </c>
    </row>
    <row r="21" spans="1:6" x14ac:dyDescent="0.2">
      <c r="C21" s="2">
        <v>409</v>
      </c>
      <c r="D21" s="2">
        <v>0.5</v>
      </c>
      <c r="E21" s="2">
        <v>166</v>
      </c>
      <c r="F21">
        <f t="shared" si="0"/>
        <v>332</v>
      </c>
    </row>
    <row r="22" spans="1:6" x14ac:dyDescent="0.2">
      <c r="C22" s="2">
        <v>411</v>
      </c>
      <c r="D22" s="2">
        <v>0.5</v>
      </c>
      <c r="E22" s="2">
        <v>192</v>
      </c>
      <c r="F22">
        <f t="shared" si="0"/>
        <v>384</v>
      </c>
    </row>
    <row r="23" spans="1:6" x14ac:dyDescent="0.2">
      <c r="C23" s="2">
        <v>414</v>
      </c>
      <c r="D23" s="2">
        <v>0.5</v>
      </c>
      <c r="E23" s="2">
        <v>170</v>
      </c>
      <c r="F23">
        <f t="shared" si="0"/>
        <v>340</v>
      </c>
    </row>
    <row r="24" spans="1:6" x14ac:dyDescent="0.2">
      <c r="A24" s="17" t="s">
        <v>17</v>
      </c>
    </row>
    <row r="25" spans="1:6" x14ac:dyDescent="0.2">
      <c r="A25" s="17" t="s">
        <v>18</v>
      </c>
    </row>
    <row r="27" spans="1:6" x14ac:dyDescent="0.2">
      <c r="A27" t="s">
        <v>21</v>
      </c>
      <c r="E27">
        <v>500</v>
      </c>
      <c r="F27" t="s">
        <v>26</v>
      </c>
    </row>
    <row r="28" spans="1:6" x14ac:dyDescent="0.2">
      <c r="A28" t="s">
        <v>22</v>
      </c>
      <c r="E28">
        <v>12500</v>
      </c>
      <c r="F28" t="s">
        <v>27</v>
      </c>
    </row>
    <row r="29" spans="1:6" x14ac:dyDescent="0.2">
      <c r="A29" t="s">
        <v>23</v>
      </c>
      <c r="E29">
        <v>0.4</v>
      </c>
      <c r="F29" t="s">
        <v>26</v>
      </c>
    </row>
    <row r="30" spans="1:6" x14ac:dyDescent="0.2">
      <c r="A30" t="s">
        <v>24</v>
      </c>
      <c r="E30">
        <v>1250</v>
      </c>
    </row>
    <row r="32" spans="1:6" x14ac:dyDescent="0.2">
      <c r="A32" t="s">
        <v>19</v>
      </c>
    </row>
    <row r="33" spans="1:5" x14ac:dyDescent="0.2">
      <c r="A33" t="s">
        <v>29</v>
      </c>
      <c r="D33">
        <f>AVERAGE(F7:F23)</f>
        <v>334.04092071611251</v>
      </c>
      <c r="E33" t="s">
        <v>36</v>
      </c>
    </row>
    <row r="34" spans="1:5" x14ac:dyDescent="0.2">
      <c r="A34" t="s">
        <v>30</v>
      </c>
      <c r="D34">
        <f>VAR(F7:F23)</f>
        <v>3692.96324919381</v>
      </c>
      <c r="E34" t="s">
        <v>36</v>
      </c>
    </row>
    <row r="35" spans="1:5" x14ac:dyDescent="0.2">
      <c r="A35" t="s">
        <v>28</v>
      </c>
      <c r="D35">
        <f>COUNT(D7:D23)</f>
        <v>17</v>
      </c>
    </row>
    <row r="36" spans="1:5" x14ac:dyDescent="0.2">
      <c r="A36" t="s">
        <v>31</v>
      </c>
      <c r="D36">
        <f>1-(D35/E30)</f>
        <v>0.98640000000000005</v>
      </c>
    </row>
    <row r="37" spans="1:5" x14ac:dyDescent="0.2">
      <c r="A37" t="s">
        <v>32</v>
      </c>
      <c r="D37">
        <f>ROUNDUP((D34/D35)*D36,3)</f>
        <v>214.279</v>
      </c>
    </row>
    <row r="38" spans="1:5" x14ac:dyDescent="0.2">
      <c r="A38" t="s">
        <v>33</v>
      </c>
      <c r="D38">
        <v>2.12</v>
      </c>
    </row>
    <row r="39" spans="1:5" x14ac:dyDescent="0.2">
      <c r="A39" t="s">
        <v>34</v>
      </c>
      <c r="D39">
        <f>D38*((D37)^(1/2))</f>
        <v>31.033136122538437</v>
      </c>
    </row>
    <row r="40" spans="1:5" x14ac:dyDescent="0.2">
      <c r="A40" t="s">
        <v>35</v>
      </c>
      <c r="D40">
        <f>ROUNDUP(((D39/D33)*100),0)</f>
        <v>10</v>
      </c>
      <c r="E40" t="s">
        <v>37</v>
      </c>
    </row>
    <row r="42" spans="1:5" x14ac:dyDescent="0.2">
      <c r="A42" t="s">
        <v>38</v>
      </c>
    </row>
    <row r="44" spans="1:5" x14ac:dyDescent="0.2">
      <c r="A44" t="s">
        <v>39</v>
      </c>
      <c r="B44">
        <v>5</v>
      </c>
    </row>
    <row r="45" spans="1:5" x14ac:dyDescent="0.2">
      <c r="A45" t="s">
        <v>40</v>
      </c>
      <c r="B45">
        <f>(SQRT(D34)/D33)*100</f>
        <v>18.19230886742606</v>
      </c>
    </row>
    <row r="47" spans="1:5" x14ac:dyDescent="0.2">
      <c r="A47" t="s">
        <v>41</v>
      </c>
      <c r="B47" t="s">
        <v>42</v>
      </c>
      <c r="C47" t="s">
        <v>43</v>
      </c>
    </row>
    <row r="48" spans="1:5" x14ac:dyDescent="0.2">
      <c r="A48">
        <v>1</v>
      </c>
      <c r="B48">
        <v>2.12</v>
      </c>
      <c r="C48">
        <f>_xlfn.CEILING.MATH(((B48^2*$B$45^2*$E$30)/($B$44^2*$E$30)+(B48^2*$B$45^2)))</f>
        <v>1547</v>
      </c>
    </row>
    <row r="49" spans="1:6" x14ac:dyDescent="0.2">
      <c r="A49">
        <v>2</v>
      </c>
      <c r="B49">
        <v>1.96</v>
      </c>
      <c r="C49">
        <f t="shared" ref="C49:C51" si="1">_xlfn.CEILING.MATH(((B49^2*$B$45^2*$E$30)/($B$44^2*$E$30)+(B49^2*$B$45^2)))</f>
        <v>1323</v>
      </c>
    </row>
    <row r="50" spans="1:6" x14ac:dyDescent="0.2">
      <c r="A50">
        <v>3</v>
      </c>
      <c r="B50">
        <v>1.96</v>
      </c>
      <c r="C50">
        <f t="shared" si="1"/>
        <v>1323</v>
      </c>
    </row>
    <row r="51" spans="1:6" x14ac:dyDescent="0.2">
      <c r="A51">
        <v>4</v>
      </c>
      <c r="B51">
        <v>1.96</v>
      </c>
      <c r="C51">
        <f t="shared" si="1"/>
        <v>1323</v>
      </c>
    </row>
    <row r="53" spans="1:6" x14ac:dyDescent="0.2">
      <c r="A53" s="17" t="s">
        <v>44</v>
      </c>
    </row>
    <row r="54" spans="1:6" x14ac:dyDescent="0.2">
      <c r="A54" t="s">
        <v>45</v>
      </c>
      <c r="E54">
        <v>500</v>
      </c>
      <c r="F54" t="s">
        <v>26</v>
      </c>
    </row>
    <row r="55" spans="1:6" x14ac:dyDescent="0.2">
      <c r="A55" t="s">
        <v>46</v>
      </c>
      <c r="E55">
        <v>12500</v>
      </c>
      <c r="F55" t="s">
        <v>27</v>
      </c>
    </row>
    <row r="56" spans="1:6" x14ac:dyDescent="0.2">
      <c r="A56" t="s">
        <v>47</v>
      </c>
      <c r="E56">
        <v>0.4</v>
      </c>
      <c r="F56" t="s">
        <v>26</v>
      </c>
    </row>
    <row r="57" spans="1:6" x14ac:dyDescent="0.2">
      <c r="A57" t="s">
        <v>48</v>
      </c>
      <c r="E57">
        <v>1250</v>
      </c>
    </row>
    <row r="59" spans="1:6" x14ac:dyDescent="0.2">
      <c r="A59" t="s">
        <v>49</v>
      </c>
    </row>
    <row r="60" spans="1:6" x14ac:dyDescent="0.2">
      <c r="A60" t="s">
        <v>50</v>
      </c>
    </row>
    <row r="62" spans="1:6" x14ac:dyDescent="0.2">
      <c r="A62" t="s">
        <v>51</v>
      </c>
      <c r="C62" t="s">
        <v>53</v>
      </c>
      <c r="D62">
        <v>17</v>
      </c>
    </row>
    <row r="63" spans="1:6" x14ac:dyDescent="0.2">
      <c r="A63" t="s">
        <v>52</v>
      </c>
      <c r="C63" t="s">
        <v>54</v>
      </c>
      <c r="D63">
        <f>AVERAGE(E7:E23)</f>
        <v>116.76470588235294</v>
      </c>
      <c r="E63" t="s">
        <v>56</v>
      </c>
    </row>
    <row r="64" spans="1:6" x14ac:dyDescent="0.2">
      <c r="C64" t="s">
        <v>55</v>
      </c>
      <c r="D64">
        <f>AVERAGE(D7:D23)</f>
        <v>0.35970588235294121</v>
      </c>
      <c r="E64" t="s">
        <v>25</v>
      </c>
    </row>
    <row r="65" spans="1:13" x14ac:dyDescent="0.2">
      <c r="A65" t="s">
        <v>57</v>
      </c>
      <c r="C65" t="s">
        <v>58</v>
      </c>
      <c r="D65">
        <f>D63/D64</f>
        <v>324.6116107931316</v>
      </c>
      <c r="E65" t="s">
        <v>36</v>
      </c>
    </row>
    <row r="66" spans="1:13" ht="38.25" x14ac:dyDescent="0.2">
      <c r="G66" s="5" t="s">
        <v>4</v>
      </c>
      <c r="H66" s="5" t="s">
        <v>5</v>
      </c>
      <c r="I66" s="5" t="s">
        <v>6</v>
      </c>
      <c r="J66" s="6" t="s">
        <v>63</v>
      </c>
      <c r="K66" s="6" t="s">
        <v>64</v>
      </c>
      <c r="L66" s="6" t="s">
        <v>65</v>
      </c>
      <c r="M66" s="6" t="s">
        <v>66</v>
      </c>
    </row>
    <row r="67" spans="1:13" x14ac:dyDescent="0.2">
      <c r="B67" t="s">
        <v>59</v>
      </c>
      <c r="D67" t="s">
        <v>60</v>
      </c>
      <c r="E67">
        <f>SUM(K67:K83)</f>
        <v>261781</v>
      </c>
      <c r="G67" s="2">
        <v>101</v>
      </c>
      <c r="H67" s="2">
        <v>0.115</v>
      </c>
      <c r="I67" s="2">
        <v>47</v>
      </c>
      <c r="J67" s="4">
        <f>(I67-(H67*$D$65))^2</f>
        <v>93.502416547382637</v>
      </c>
      <c r="K67" s="4">
        <f>I67^2</f>
        <v>2209</v>
      </c>
      <c r="L67" s="4">
        <f>H67^2</f>
        <v>1.3225000000000001E-2</v>
      </c>
      <c r="M67" s="4">
        <f>H67*I67</f>
        <v>5.4050000000000002</v>
      </c>
    </row>
    <row r="68" spans="1:13" x14ac:dyDescent="0.2">
      <c r="D68" t="s">
        <v>61</v>
      </c>
      <c r="E68">
        <f>SUM(L67:L83)</f>
        <v>2.5132250000000003</v>
      </c>
      <c r="G68" s="2">
        <v>405</v>
      </c>
      <c r="H68" s="2">
        <v>0.25</v>
      </c>
      <c r="I68" s="2">
        <v>72</v>
      </c>
      <c r="J68" s="4">
        <f t="shared" ref="J68:J83" si="2">(I68-(H68*$D$65))^2</f>
        <v>83.775627804234404</v>
      </c>
      <c r="K68" s="4">
        <f t="shared" ref="K68:K83" si="3">I68^2</f>
        <v>5184</v>
      </c>
      <c r="L68" s="4">
        <f t="shared" ref="L68:L83" si="4">H68^2</f>
        <v>6.25E-2</v>
      </c>
      <c r="M68" s="4">
        <f t="shared" ref="M68:M83" si="5">H68*I68</f>
        <v>18</v>
      </c>
    </row>
    <row r="69" spans="1:13" x14ac:dyDescent="0.2">
      <c r="D69" t="s">
        <v>62</v>
      </c>
      <c r="E69">
        <f>SUM(M67:M83)</f>
        <v>800.15499999999997</v>
      </c>
      <c r="G69" s="2">
        <v>408</v>
      </c>
      <c r="H69" s="2">
        <v>0.25</v>
      </c>
      <c r="I69" s="2">
        <v>83</v>
      </c>
      <c r="J69" s="4">
        <f t="shared" si="2"/>
        <v>3.411768442010588</v>
      </c>
      <c r="K69" s="4">
        <f t="shared" si="3"/>
        <v>6889</v>
      </c>
      <c r="L69" s="4">
        <f t="shared" si="4"/>
        <v>6.25E-2</v>
      </c>
      <c r="M69" s="4">
        <f t="shared" si="5"/>
        <v>20.75</v>
      </c>
    </row>
    <row r="70" spans="1:13" x14ac:dyDescent="0.2">
      <c r="G70" s="2">
        <v>410</v>
      </c>
      <c r="H70" s="2">
        <v>0.25</v>
      </c>
      <c r="I70" s="2">
        <v>95</v>
      </c>
      <c r="J70" s="4">
        <f t="shared" si="2"/>
        <v>191.74210368322096</v>
      </c>
      <c r="K70" s="4">
        <f t="shared" si="3"/>
        <v>9025</v>
      </c>
      <c r="L70" s="4">
        <f t="shared" si="4"/>
        <v>6.25E-2</v>
      </c>
      <c r="M70" s="4">
        <f t="shared" si="5"/>
        <v>23.75</v>
      </c>
    </row>
    <row r="71" spans="1:13" x14ac:dyDescent="0.2">
      <c r="D71" t="s">
        <v>67</v>
      </c>
      <c r="E71">
        <f>(E67+D65^2*E68-2*D65*E69)/D62-1</f>
        <v>418.2406891260967</v>
      </c>
      <c r="G71" s="2">
        <v>412</v>
      </c>
      <c r="H71" s="2">
        <v>0.25</v>
      </c>
      <c r="I71" s="2">
        <v>105</v>
      </c>
      <c r="J71" s="4">
        <f t="shared" si="2"/>
        <v>568.68404971756297</v>
      </c>
      <c r="K71" s="4">
        <f t="shared" si="3"/>
        <v>11025</v>
      </c>
      <c r="L71" s="4">
        <f t="shared" si="4"/>
        <v>6.25E-2</v>
      </c>
      <c r="M71" s="4">
        <f t="shared" si="5"/>
        <v>26.25</v>
      </c>
    </row>
    <row r="72" spans="1:13" x14ac:dyDescent="0.2">
      <c r="D72" t="s">
        <v>67</v>
      </c>
      <c r="E72">
        <f>(SUM(J67:J83))/D62-1</f>
        <v>418.24068912609317</v>
      </c>
      <c r="G72" s="2">
        <v>413</v>
      </c>
      <c r="H72" s="2">
        <v>0.25</v>
      </c>
      <c r="I72" s="2">
        <v>108</v>
      </c>
      <c r="J72" s="4">
        <f t="shared" si="2"/>
        <v>720.76663352786557</v>
      </c>
      <c r="K72" s="4">
        <f t="shared" si="3"/>
        <v>11664</v>
      </c>
      <c r="L72" s="4">
        <f t="shared" si="4"/>
        <v>6.25E-2</v>
      </c>
      <c r="M72" s="4">
        <f t="shared" si="5"/>
        <v>27</v>
      </c>
    </row>
    <row r="73" spans="1:13" x14ac:dyDescent="0.2">
      <c r="G73" s="2">
        <v>415</v>
      </c>
      <c r="H73" s="2">
        <v>0.25</v>
      </c>
      <c r="I73" s="2">
        <v>60</v>
      </c>
      <c r="J73" s="4">
        <f t="shared" si="2"/>
        <v>447.44529256302405</v>
      </c>
      <c r="K73" s="4">
        <f t="shared" si="3"/>
        <v>3600</v>
      </c>
      <c r="L73" s="4">
        <f t="shared" si="4"/>
        <v>6.25E-2</v>
      </c>
      <c r="M73" s="4">
        <f t="shared" si="5"/>
        <v>15</v>
      </c>
    </row>
    <row r="74" spans="1:13" x14ac:dyDescent="0.2">
      <c r="G74" s="2">
        <v>416</v>
      </c>
      <c r="H74" s="2">
        <v>0.25</v>
      </c>
      <c r="I74" s="2">
        <v>91</v>
      </c>
      <c r="J74" s="4">
        <f t="shared" si="2"/>
        <v>96.965325269484168</v>
      </c>
      <c r="K74" s="4">
        <f t="shared" si="3"/>
        <v>8281</v>
      </c>
      <c r="L74" s="4">
        <f t="shared" si="4"/>
        <v>6.25E-2</v>
      </c>
      <c r="M74" s="4">
        <f t="shared" si="5"/>
        <v>22.75</v>
      </c>
    </row>
    <row r="75" spans="1:13" x14ac:dyDescent="0.2">
      <c r="G75" s="2">
        <v>417</v>
      </c>
      <c r="H75" s="2">
        <v>0.25</v>
      </c>
      <c r="I75" s="2">
        <v>83</v>
      </c>
      <c r="J75" s="4">
        <f t="shared" si="2"/>
        <v>3.411768442010588</v>
      </c>
      <c r="K75" s="4">
        <f t="shared" si="3"/>
        <v>6889</v>
      </c>
      <c r="L75" s="4">
        <f t="shared" si="4"/>
        <v>6.25E-2</v>
      </c>
      <c r="M75" s="4">
        <f t="shared" si="5"/>
        <v>20.75</v>
      </c>
    </row>
    <row r="76" spans="1:13" x14ac:dyDescent="0.2">
      <c r="G76" s="2">
        <v>401</v>
      </c>
      <c r="H76" s="2">
        <v>0.5</v>
      </c>
      <c r="I76" s="2">
        <v>158</v>
      </c>
      <c r="J76" s="4">
        <f t="shared" si="2"/>
        <v>18.539960113095184</v>
      </c>
      <c r="K76" s="4">
        <f t="shared" si="3"/>
        <v>24964</v>
      </c>
      <c r="L76" s="4">
        <f t="shared" si="4"/>
        <v>0.25</v>
      </c>
      <c r="M76" s="4">
        <f t="shared" si="5"/>
        <v>79</v>
      </c>
    </row>
    <row r="77" spans="1:13" x14ac:dyDescent="0.2">
      <c r="G77" s="2">
        <v>403</v>
      </c>
      <c r="H77" s="2">
        <v>0.5</v>
      </c>
      <c r="I77" s="2">
        <v>121</v>
      </c>
      <c r="J77" s="4">
        <f t="shared" si="2"/>
        <v>1706.1695594589646</v>
      </c>
      <c r="K77" s="4">
        <f t="shared" si="3"/>
        <v>14641</v>
      </c>
      <c r="L77" s="4">
        <f t="shared" si="4"/>
        <v>0.25</v>
      </c>
      <c r="M77" s="4">
        <f t="shared" si="5"/>
        <v>60.5</v>
      </c>
    </row>
    <row r="78" spans="1:13" x14ac:dyDescent="0.2">
      <c r="G78" s="2">
        <v>404</v>
      </c>
      <c r="H78" s="2">
        <v>0.5</v>
      </c>
      <c r="I78" s="2">
        <v>120</v>
      </c>
      <c r="J78" s="4">
        <f t="shared" si="2"/>
        <v>1789.7811702520962</v>
      </c>
      <c r="K78" s="4">
        <f t="shared" si="3"/>
        <v>14400</v>
      </c>
      <c r="L78" s="4">
        <f t="shared" si="4"/>
        <v>0.25</v>
      </c>
      <c r="M78" s="4">
        <f t="shared" si="5"/>
        <v>60</v>
      </c>
    </row>
    <row r="79" spans="1:13" x14ac:dyDescent="0.2">
      <c r="G79" s="2">
        <v>406</v>
      </c>
      <c r="H79" s="2">
        <v>0.5</v>
      </c>
      <c r="I79" s="2">
        <v>171</v>
      </c>
      <c r="J79" s="4">
        <f t="shared" si="2"/>
        <v>75.589019802384328</v>
      </c>
      <c r="K79" s="4">
        <f t="shared" si="3"/>
        <v>29241</v>
      </c>
      <c r="L79" s="4">
        <f t="shared" si="4"/>
        <v>0.25</v>
      </c>
      <c r="M79" s="4">
        <f t="shared" si="5"/>
        <v>85.5</v>
      </c>
    </row>
    <row r="80" spans="1:13" x14ac:dyDescent="0.2">
      <c r="G80" s="2">
        <v>407</v>
      </c>
      <c r="H80" s="2">
        <v>0.5</v>
      </c>
      <c r="I80" s="2">
        <v>143</v>
      </c>
      <c r="J80" s="4">
        <f t="shared" si="2"/>
        <v>372.71412201006922</v>
      </c>
      <c r="K80" s="4">
        <f t="shared" si="3"/>
        <v>20449</v>
      </c>
      <c r="L80" s="4">
        <f t="shared" si="4"/>
        <v>0.25</v>
      </c>
      <c r="M80" s="4">
        <f t="shared" si="5"/>
        <v>71.5</v>
      </c>
    </row>
    <row r="81" spans="1:13" x14ac:dyDescent="0.2">
      <c r="G81" s="2">
        <v>409</v>
      </c>
      <c r="H81" s="2">
        <v>0.5</v>
      </c>
      <c r="I81" s="2">
        <v>166</v>
      </c>
      <c r="J81" s="4">
        <f t="shared" si="2"/>
        <v>13.647073768042352</v>
      </c>
      <c r="K81" s="4">
        <f t="shared" si="3"/>
        <v>27556</v>
      </c>
      <c r="L81" s="4">
        <f t="shared" si="4"/>
        <v>0.25</v>
      </c>
      <c r="M81" s="4">
        <f t="shared" si="5"/>
        <v>83</v>
      </c>
    </row>
    <row r="82" spans="1:13" x14ac:dyDescent="0.2">
      <c r="G82" s="2">
        <v>411</v>
      </c>
      <c r="H82" s="2">
        <v>0.5</v>
      </c>
      <c r="I82" s="2">
        <v>192</v>
      </c>
      <c r="J82" s="4">
        <f t="shared" si="2"/>
        <v>881.74519314662064</v>
      </c>
      <c r="K82" s="4">
        <f t="shared" si="3"/>
        <v>36864</v>
      </c>
      <c r="L82" s="4">
        <f t="shared" si="4"/>
        <v>0.25</v>
      </c>
      <c r="M82" s="4">
        <f t="shared" si="5"/>
        <v>96</v>
      </c>
    </row>
    <row r="83" spans="1:13" x14ac:dyDescent="0.2">
      <c r="G83" s="2">
        <v>414</v>
      </c>
      <c r="H83" s="2">
        <v>0.5</v>
      </c>
      <c r="I83" s="2">
        <v>170</v>
      </c>
      <c r="J83" s="4">
        <f t="shared" si="2"/>
        <v>59.200630595515939</v>
      </c>
      <c r="K83" s="4">
        <f t="shared" si="3"/>
        <v>28900</v>
      </c>
      <c r="L83" s="4">
        <f t="shared" si="4"/>
        <v>0.25</v>
      </c>
      <c r="M83" s="4">
        <f t="shared" si="5"/>
        <v>85</v>
      </c>
    </row>
    <row r="86" spans="1:13" x14ac:dyDescent="0.2">
      <c r="A86" t="s">
        <v>68</v>
      </c>
      <c r="C86" t="s">
        <v>69</v>
      </c>
      <c r="D86">
        <f>(1/E29)^2*(E72/D62)*D36</f>
        <v>151.6737557919038</v>
      </c>
      <c r="E86" t="s">
        <v>70</v>
      </c>
    </row>
    <row r="87" spans="1:13" x14ac:dyDescent="0.2">
      <c r="A87" t="s">
        <v>71</v>
      </c>
      <c r="C87" t="s">
        <v>72</v>
      </c>
      <c r="D87">
        <v>2.1190000000000002</v>
      </c>
    </row>
    <row r="89" spans="1:13" x14ac:dyDescent="0.2">
      <c r="A89" t="s">
        <v>73</v>
      </c>
      <c r="C89">
        <f>D87*SQRT(D86)</f>
        <v>26.096735101930488</v>
      </c>
      <c r="D89" t="s">
        <v>75</v>
      </c>
    </row>
    <row r="90" spans="1:13" x14ac:dyDescent="0.2">
      <c r="A90" t="s">
        <v>74</v>
      </c>
      <c r="C90">
        <f>ROUNDUP((C89/D65)*100,0)</f>
        <v>9</v>
      </c>
      <c r="D90" t="s">
        <v>37</v>
      </c>
    </row>
    <row r="92" spans="1:13" x14ac:dyDescent="0.2">
      <c r="A92" t="s">
        <v>76</v>
      </c>
    </row>
    <row r="93" spans="1:13" x14ac:dyDescent="0.2">
      <c r="C93" t="s">
        <v>77</v>
      </c>
      <c r="D93">
        <v>5</v>
      </c>
    </row>
    <row r="94" spans="1:13" x14ac:dyDescent="0.2">
      <c r="C94" t="s">
        <v>78</v>
      </c>
      <c r="D94">
        <f>((SQRT(E72))/D65)*100</f>
        <v>6.3001239075154745</v>
      </c>
    </row>
    <row r="96" spans="1:13" x14ac:dyDescent="0.2">
      <c r="C96" t="s">
        <v>79</v>
      </c>
      <c r="D96" t="s">
        <v>42</v>
      </c>
      <c r="E96" t="s">
        <v>43</v>
      </c>
    </row>
    <row r="97" spans="1:7" x14ac:dyDescent="0.2">
      <c r="C97">
        <v>1</v>
      </c>
      <c r="D97">
        <v>2.1190000000000002</v>
      </c>
      <c r="E97">
        <v>186</v>
      </c>
    </row>
    <row r="98" spans="1:7" x14ac:dyDescent="0.2">
      <c r="C98">
        <v>2</v>
      </c>
      <c r="D98">
        <v>2.0089999999999999</v>
      </c>
      <c r="E98">
        <v>167</v>
      </c>
    </row>
    <row r="99" spans="1:7" x14ac:dyDescent="0.2">
      <c r="C99">
        <v>3</v>
      </c>
      <c r="D99">
        <v>2.0139999999999998</v>
      </c>
      <c r="E99">
        <v>168</v>
      </c>
    </row>
    <row r="100" spans="1:7" x14ac:dyDescent="0.2">
      <c r="C100">
        <v>4</v>
      </c>
      <c r="D100">
        <v>2.0139999999999998</v>
      </c>
      <c r="E100">
        <v>168</v>
      </c>
    </row>
    <row r="102" spans="1:7" x14ac:dyDescent="0.2">
      <c r="A102" s="17" t="s">
        <v>80</v>
      </c>
    </row>
    <row r="104" spans="1:7" x14ac:dyDescent="0.2">
      <c r="A104" s="8" t="s">
        <v>81</v>
      </c>
      <c r="B104" s="9"/>
      <c r="C104" s="9"/>
      <c r="D104" s="9"/>
      <c r="E104" s="9"/>
    </row>
    <row r="105" spans="1:7" x14ac:dyDescent="0.2">
      <c r="A105" s="14" t="s">
        <v>82</v>
      </c>
      <c r="B105" s="14"/>
      <c r="C105" s="14"/>
      <c r="D105" s="14"/>
      <c r="E105" s="10" t="s">
        <v>83</v>
      </c>
      <c r="F105" s="11">
        <v>334.041</v>
      </c>
      <c r="G105" s="11" t="s">
        <v>84</v>
      </c>
    </row>
    <row r="106" spans="1:7" x14ac:dyDescent="0.2">
      <c r="A106" s="14" t="s">
        <v>85</v>
      </c>
      <c r="B106" s="14"/>
      <c r="C106" s="14"/>
      <c r="D106" s="14"/>
      <c r="E106" s="10" t="s">
        <v>86</v>
      </c>
      <c r="F106" s="11">
        <v>214.279</v>
      </c>
      <c r="G106" s="11" t="s">
        <v>87</v>
      </c>
    </row>
    <row r="107" spans="1:7" x14ac:dyDescent="0.2">
      <c r="A107" s="15" t="s">
        <v>88</v>
      </c>
      <c r="B107" s="15"/>
      <c r="C107" s="15"/>
      <c r="D107" s="15"/>
      <c r="E107" s="12" t="s">
        <v>89</v>
      </c>
      <c r="F107" s="11">
        <v>1323</v>
      </c>
      <c r="G107" s="11"/>
    </row>
    <row r="110" spans="1:7" x14ac:dyDescent="0.2">
      <c r="A110" s="8" t="s">
        <v>81</v>
      </c>
      <c r="B110" s="9"/>
      <c r="C110" s="9"/>
      <c r="D110" s="9"/>
      <c r="E110" s="9"/>
    </row>
    <row r="111" spans="1:7" x14ac:dyDescent="0.2">
      <c r="A111" s="16" t="s">
        <v>82</v>
      </c>
      <c r="B111" s="16"/>
      <c r="C111" s="16"/>
      <c r="D111" s="13"/>
      <c r="E111" s="10" t="s">
        <v>83</v>
      </c>
      <c r="F111" s="11">
        <v>324.6116107931316</v>
      </c>
      <c r="G111" s="11" t="s">
        <v>84</v>
      </c>
    </row>
    <row r="112" spans="1:7" x14ac:dyDescent="0.2">
      <c r="A112" s="16" t="s">
        <v>85</v>
      </c>
      <c r="B112" s="16"/>
      <c r="C112" s="16"/>
      <c r="D112" s="13"/>
      <c r="E112" s="10" t="s">
        <v>86</v>
      </c>
      <c r="F112" s="11">
        <v>151.6737557919038</v>
      </c>
      <c r="G112" s="11" t="s">
        <v>87</v>
      </c>
    </row>
    <row r="113" spans="1:9" x14ac:dyDescent="0.2">
      <c r="A113" s="15" t="s">
        <v>88</v>
      </c>
      <c r="B113" s="15"/>
      <c r="C113" s="15"/>
      <c r="D113" s="11"/>
      <c r="E113" s="12" t="s">
        <v>89</v>
      </c>
      <c r="F113" s="11">
        <v>168</v>
      </c>
      <c r="G113" s="11"/>
    </row>
    <row r="115" spans="1:9" x14ac:dyDescent="0.2">
      <c r="A115" s="8" t="s">
        <v>90</v>
      </c>
      <c r="B115" s="9"/>
    </row>
    <row r="116" spans="1:9" x14ac:dyDescent="0.2">
      <c r="A116" s="11" t="s">
        <v>91</v>
      </c>
      <c r="B116" s="11"/>
      <c r="C116" s="11"/>
      <c r="D116" s="11"/>
      <c r="E116" s="11"/>
      <c r="F116" s="11" t="s">
        <v>92</v>
      </c>
      <c r="G116" s="11"/>
      <c r="H116" s="11">
        <v>71</v>
      </c>
      <c r="I116" s="11" t="s">
        <v>37</v>
      </c>
    </row>
    <row r="117" spans="1:9" x14ac:dyDescent="0.2">
      <c r="A117" s="11" t="s">
        <v>93</v>
      </c>
      <c r="B117" s="11"/>
      <c r="C117" s="11"/>
      <c r="D117" s="11"/>
      <c r="E117" s="11"/>
      <c r="F117" s="11" t="s">
        <v>94</v>
      </c>
      <c r="G117" s="11"/>
      <c r="H117" s="11">
        <v>13</v>
      </c>
      <c r="I117" s="11" t="s">
        <v>37</v>
      </c>
    </row>
  </sheetData>
  <mergeCells count="6">
    <mergeCell ref="A106:D106"/>
    <mergeCell ref="A1:H1"/>
    <mergeCell ref="A2:H2"/>
    <mergeCell ref="A3:H3"/>
    <mergeCell ref="A4:H4"/>
    <mergeCell ref="A105:D105"/>
  </mergeCells>
  <pageMargins left="0.78749999999999998" right="0.78749999999999998" top="1.2749999999999999" bottom="1.05277777777778" header="0.78749999999999998" footer="0.78749999999999998"/>
  <pageSetup paperSize="9" orientation="portrait" useFirstPageNumber="1" horizontalDpi="300" verticalDpi="300" r:id="rId1"/>
  <headerFooter>
    <oddHeader>&amp;C&amp;"Times New Roman,Negrito"&amp;16LCF0510 Inventario Florestal - 2021 - Aula 11
&amp;"Times New Roman,Regular"&amp;12&amp;A</oddHeader>
    <oddFooter>&amp;C&amp;"Arial,Itálico"&amp;12 22/11/2021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topLeftCell="A34" zoomScale="98" zoomScaleNormal="98" workbookViewId="0">
      <selection activeCell="A39" sqref="A39"/>
    </sheetView>
  </sheetViews>
  <sheetFormatPr defaultColWidth="11.5703125" defaultRowHeight="12.75" x14ac:dyDescent="0.2"/>
  <sheetData>
    <row r="1" spans="1:7" ht="23.65" customHeight="1" x14ac:dyDescent="0.2">
      <c r="A1" s="7" t="s">
        <v>7</v>
      </c>
      <c r="B1" s="7"/>
      <c r="C1" s="7"/>
      <c r="D1" s="7"/>
      <c r="E1" s="7"/>
      <c r="F1" s="7"/>
      <c r="G1" s="7"/>
    </row>
    <row r="2" spans="1:7" ht="23.65" customHeight="1" x14ac:dyDescent="0.2">
      <c r="A2" s="7" t="s">
        <v>8</v>
      </c>
      <c r="B2" s="7"/>
      <c r="C2" s="7"/>
      <c r="D2" s="7"/>
      <c r="E2" s="7"/>
      <c r="F2" s="7"/>
      <c r="G2" s="7"/>
    </row>
    <row r="3" spans="1:7" ht="23.65" customHeight="1" x14ac:dyDescent="0.2">
      <c r="A3" s="7" t="s">
        <v>9</v>
      </c>
      <c r="B3" s="7"/>
      <c r="C3" s="7"/>
      <c r="D3" s="7"/>
      <c r="E3" s="7"/>
      <c r="F3" s="7"/>
      <c r="G3" s="7"/>
    </row>
    <row r="5" spans="1:7" ht="38.25" x14ac:dyDescent="0.2">
      <c r="B5" s="1" t="s">
        <v>10</v>
      </c>
      <c r="C5" s="1" t="s">
        <v>11</v>
      </c>
      <c r="D5" s="1" t="s">
        <v>12</v>
      </c>
      <c r="E5" s="1" t="s">
        <v>13</v>
      </c>
    </row>
    <row r="6" spans="1:7" x14ac:dyDescent="0.2">
      <c r="B6" s="2">
        <v>105</v>
      </c>
      <c r="C6" s="2">
        <v>10386</v>
      </c>
      <c r="D6" s="2">
        <v>423.33</v>
      </c>
      <c r="E6" s="2">
        <v>26</v>
      </c>
    </row>
    <row r="7" spans="1:7" x14ac:dyDescent="0.2">
      <c r="B7" s="2">
        <v>172</v>
      </c>
      <c r="C7" s="2">
        <v>10269</v>
      </c>
      <c r="D7" s="2">
        <v>414.19</v>
      </c>
      <c r="E7" s="2">
        <v>15</v>
      </c>
    </row>
    <row r="8" spans="1:7" x14ac:dyDescent="0.2">
      <c r="B8" s="2">
        <v>2062</v>
      </c>
      <c r="C8" s="2">
        <v>36554</v>
      </c>
      <c r="D8" s="2">
        <v>1176.0999999999999</v>
      </c>
      <c r="E8" s="2">
        <v>30</v>
      </c>
    </row>
    <row r="9" spans="1:7" x14ac:dyDescent="0.2">
      <c r="B9" s="2">
        <v>26355</v>
      </c>
      <c r="C9" s="2">
        <v>12953</v>
      </c>
      <c r="D9" s="2">
        <v>450.73</v>
      </c>
      <c r="E9" s="2">
        <v>25</v>
      </c>
    </row>
    <row r="10" spans="1:7" x14ac:dyDescent="0.2">
      <c r="B10" s="2">
        <v>33592</v>
      </c>
      <c r="C10" s="2">
        <v>9393</v>
      </c>
      <c r="D10" s="2">
        <v>392.91</v>
      </c>
      <c r="E10" s="2">
        <v>19</v>
      </c>
    </row>
    <row r="11" spans="1:7" x14ac:dyDescent="0.2">
      <c r="B11" s="2">
        <v>43007</v>
      </c>
      <c r="C11" s="2">
        <v>24703</v>
      </c>
      <c r="D11" s="2">
        <v>662.95</v>
      </c>
      <c r="E11" s="2">
        <v>43</v>
      </c>
    </row>
    <row r="12" spans="1:7" x14ac:dyDescent="0.2">
      <c r="B12" s="2">
        <v>47173</v>
      </c>
      <c r="C12" s="2">
        <v>7205</v>
      </c>
      <c r="D12" s="2">
        <v>350.83</v>
      </c>
      <c r="E12" s="2">
        <v>13</v>
      </c>
    </row>
    <row r="13" spans="1:7" x14ac:dyDescent="0.2">
      <c r="B13" s="2">
        <v>47480</v>
      </c>
      <c r="C13" s="2">
        <v>16180</v>
      </c>
      <c r="D13" s="2">
        <v>520.92999999999995</v>
      </c>
      <c r="E13" s="2">
        <v>38</v>
      </c>
    </row>
    <row r="14" spans="1:7" x14ac:dyDescent="0.2">
      <c r="B14" s="2">
        <v>47510</v>
      </c>
      <c r="C14" s="2">
        <v>20592</v>
      </c>
      <c r="D14" s="2">
        <v>603.33000000000004</v>
      </c>
      <c r="E14" s="2">
        <v>18</v>
      </c>
    </row>
    <row r="15" spans="1:7" x14ac:dyDescent="0.2">
      <c r="B15" s="2">
        <v>47562</v>
      </c>
      <c r="C15" s="2">
        <v>23654</v>
      </c>
      <c r="D15" s="2">
        <v>624.5</v>
      </c>
      <c r="E15" s="2">
        <v>23</v>
      </c>
    </row>
    <row r="16" spans="1:7" x14ac:dyDescent="0.2">
      <c r="B16" s="2">
        <v>47622</v>
      </c>
      <c r="C16" s="2">
        <v>2826</v>
      </c>
      <c r="D16" s="2">
        <v>287.82</v>
      </c>
      <c r="E16" s="2">
        <v>4</v>
      </c>
    </row>
    <row r="17" spans="2:5" x14ac:dyDescent="0.2">
      <c r="B17" s="2">
        <v>47659</v>
      </c>
      <c r="C17" s="2">
        <v>11901</v>
      </c>
      <c r="D17" s="2">
        <v>545.79</v>
      </c>
      <c r="E17" s="2">
        <v>33</v>
      </c>
    </row>
    <row r="18" spans="2:5" x14ac:dyDescent="0.2">
      <c r="B18" s="2">
        <v>47661</v>
      </c>
      <c r="C18" s="2">
        <v>25829</v>
      </c>
      <c r="D18" s="2">
        <v>801.59</v>
      </c>
      <c r="E18" s="2">
        <v>31</v>
      </c>
    </row>
    <row r="19" spans="2:5" x14ac:dyDescent="0.2">
      <c r="B19" s="2">
        <v>47711</v>
      </c>
      <c r="C19" s="2">
        <v>17267</v>
      </c>
      <c r="D19" s="2">
        <v>540.29</v>
      </c>
      <c r="E19" s="2">
        <v>25</v>
      </c>
    </row>
    <row r="20" spans="2:5" x14ac:dyDescent="0.2">
      <c r="B20" s="2">
        <v>47940</v>
      </c>
      <c r="C20" s="2">
        <v>4229</v>
      </c>
      <c r="D20" s="2">
        <v>260.37</v>
      </c>
      <c r="E20" s="2">
        <v>19</v>
      </c>
    </row>
    <row r="21" spans="2:5" x14ac:dyDescent="0.2">
      <c r="B21" s="2">
        <v>47975</v>
      </c>
      <c r="C21" s="2">
        <v>23089</v>
      </c>
      <c r="D21" s="2">
        <v>616.09</v>
      </c>
      <c r="E21" s="2">
        <v>23</v>
      </c>
    </row>
    <row r="22" spans="2:5" x14ac:dyDescent="0.2">
      <c r="B22" s="2">
        <v>48025</v>
      </c>
      <c r="C22" s="2">
        <v>33590</v>
      </c>
      <c r="D22" s="2">
        <v>1050.74</v>
      </c>
      <c r="E22" s="2">
        <v>48</v>
      </c>
    </row>
    <row r="23" spans="2:5" x14ac:dyDescent="0.2">
      <c r="B23" s="2">
        <v>48128</v>
      </c>
      <c r="C23" s="2">
        <v>39634</v>
      </c>
      <c r="D23" s="2">
        <v>1379.03</v>
      </c>
      <c r="E23" s="2">
        <v>45</v>
      </c>
    </row>
    <row r="24" spans="2:5" x14ac:dyDescent="0.2">
      <c r="B24" s="2">
        <v>48143</v>
      </c>
      <c r="C24" s="2">
        <v>5559</v>
      </c>
      <c r="D24" s="2">
        <v>334.17</v>
      </c>
      <c r="E24" s="2">
        <v>11</v>
      </c>
    </row>
    <row r="25" spans="2:5" x14ac:dyDescent="0.2">
      <c r="B25" s="2">
        <v>48149</v>
      </c>
      <c r="C25" s="2">
        <v>27247</v>
      </c>
      <c r="D25" s="2">
        <v>678.04</v>
      </c>
      <c r="E25" s="2">
        <v>44</v>
      </c>
    </row>
    <row r="26" spans="2:5" x14ac:dyDescent="0.2">
      <c r="B26" s="2">
        <v>48211</v>
      </c>
      <c r="C26" s="2">
        <v>13460</v>
      </c>
      <c r="D26" s="2">
        <v>650.36</v>
      </c>
      <c r="E26" s="2">
        <v>13</v>
      </c>
    </row>
    <row r="27" spans="2:5" x14ac:dyDescent="0.2">
      <c r="B27" s="2">
        <v>48511</v>
      </c>
      <c r="C27" s="2">
        <v>3621</v>
      </c>
      <c r="D27" s="2">
        <v>368.33</v>
      </c>
      <c r="E27" s="2">
        <v>26</v>
      </c>
    </row>
    <row r="28" spans="2:5" x14ac:dyDescent="0.2">
      <c r="B28" s="2">
        <v>48523</v>
      </c>
      <c r="C28" s="2">
        <v>46159</v>
      </c>
      <c r="D28" s="2">
        <v>902.34</v>
      </c>
      <c r="E28" s="2">
        <v>98</v>
      </c>
    </row>
    <row r="29" spans="2:5" x14ac:dyDescent="0.2">
      <c r="B29" s="2">
        <v>48524</v>
      </c>
      <c r="C29" s="2">
        <v>18228</v>
      </c>
      <c r="D29" s="2">
        <v>534.6</v>
      </c>
      <c r="E29" s="2">
        <v>40</v>
      </c>
    </row>
    <row r="30" spans="2:5" x14ac:dyDescent="0.2">
      <c r="B30" s="2">
        <v>50018</v>
      </c>
      <c r="C30" s="2">
        <v>72805</v>
      </c>
      <c r="D30" s="2">
        <v>1200.6500000000001</v>
      </c>
      <c r="E30" s="2">
        <v>37</v>
      </c>
    </row>
    <row r="31" spans="2:5" x14ac:dyDescent="0.2">
      <c r="B31" s="2">
        <v>50061</v>
      </c>
      <c r="C31" s="2">
        <v>35011</v>
      </c>
      <c r="D31" s="2">
        <v>1077.53</v>
      </c>
      <c r="E31" s="2">
        <v>47</v>
      </c>
    </row>
    <row r="32" spans="2:5" x14ac:dyDescent="0.2">
      <c r="B32" s="2">
        <v>50372</v>
      </c>
      <c r="C32" s="2">
        <v>2554</v>
      </c>
      <c r="D32" s="2">
        <v>209.09</v>
      </c>
      <c r="E32" s="2">
        <v>8</v>
      </c>
    </row>
    <row r="33" spans="1:5" x14ac:dyDescent="0.2">
      <c r="B33" s="2">
        <v>52782</v>
      </c>
      <c r="C33" s="2">
        <v>25767</v>
      </c>
      <c r="D33" s="2">
        <v>913.88</v>
      </c>
      <c r="E33" s="2">
        <v>30</v>
      </c>
    </row>
    <row r="34" spans="1:5" x14ac:dyDescent="0.2">
      <c r="B34" s="2">
        <v>58477</v>
      </c>
      <c r="C34" s="2">
        <v>14367</v>
      </c>
      <c r="D34" s="2">
        <v>477.6</v>
      </c>
      <c r="E34" s="2">
        <v>47</v>
      </c>
    </row>
    <row r="35" spans="1:5" x14ac:dyDescent="0.2">
      <c r="B35" s="2">
        <v>59564</v>
      </c>
      <c r="C35" s="2">
        <v>10164</v>
      </c>
      <c r="D35" s="2">
        <v>502.3</v>
      </c>
      <c r="E35" s="2">
        <v>24</v>
      </c>
    </row>
    <row r="37" spans="1:5" x14ac:dyDescent="0.2">
      <c r="A37" t="s">
        <v>14</v>
      </c>
    </row>
    <row r="38" spans="1:5" x14ac:dyDescent="0.2">
      <c r="A38" t="s">
        <v>15</v>
      </c>
    </row>
    <row r="39" spans="1:5" x14ac:dyDescent="0.2">
      <c r="A39" t="s">
        <v>16</v>
      </c>
    </row>
  </sheetData>
  <mergeCells count="3">
    <mergeCell ref="A1:G1"/>
    <mergeCell ref="A2:G2"/>
    <mergeCell ref="A3:G3"/>
  </mergeCells>
  <pageMargins left="0.78749999999999998" right="0.78749999999999998" top="1.2749999999999999" bottom="1.05277777777778" header="0.78749999999999998" footer="0.78749999999999998"/>
  <pageSetup paperSize="9" firstPageNumber="0" orientation="portrait" horizontalDpi="300" verticalDpi="300"/>
  <headerFooter>
    <oddHeader>&amp;C&amp;"Times New Roman,Negrito"&amp;16LCF0510 Inventario Florestal - 2021 - Aula 11
&amp;"Times New Roman,Regular"&amp;12&amp;A</oddHeader>
    <oddFooter>&amp;C&amp;"Times New Roman,Itálico"&amp;12 22/11/2021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Exercício 1 - Levantamento em F</vt:lpstr>
      <vt:lpstr>Exercício 2 - Inventário Urbano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CLIENTE</dc:creator>
  <dc:description/>
  <cp:lastModifiedBy>CLIENTE</cp:lastModifiedBy>
  <cp:revision>23</cp:revision>
  <dcterms:created xsi:type="dcterms:W3CDTF">2021-12-02T17:32:58Z</dcterms:created>
  <dcterms:modified xsi:type="dcterms:W3CDTF">2021-12-03T16:47:01Z</dcterms:modified>
  <dc:language>pt-BR</dc:language>
</cp:coreProperties>
</file>