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55119\Downloads\"/>
    </mc:Choice>
  </mc:AlternateContent>
  <xr:revisionPtr revIDLastSave="0" documentId="8_{192ABF5B-1618-4E96-9ACB-29BDFCCCFD8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" sheetId="1" r:id="rId1"/>
    <sheet name="2" sheetId="2" r:id="rId2"/>
    <sheet name="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3" l="1"/>
  <c r="M19" i="3" s="1"/>
  <c r="I19" i="3"/>
  <c r="L18" i="3"/>
  <c r="K18" i="3"/>
  <c r="J18" i="3"/>
  <c r="L17" i="3"/>
  <c r="K17" i="3"/>
  <c r="J17" i="3"/>
  <c r="L16" i="3"/>
  <c r="J16" i="3"/>
  <c r="K16" i="3" s="1"/>
  <c r="L15" i="3"/>
  <c r="K15" i="3"/>
  <c r="J15" i="3"/>
  <c r="L14" i="3"/>
  <c r="O19" i="3" s="1"/>
  <c r="J14" i="3"/>
  <c r="K14" i="3" s="1"/>
  <c r="K19" i="3" s="1"/>
  <c r="I13" i="3"/>
  <c r="L12" i="3"/>
  <c r="J12" i="3"/>
  <c r="K12" i="3" s="1"/>
  <c r="L11" i="3"/>
  <c r="J11" i="3"/>
  <c r="K11" i="3" s="1"/>
  <c r="L10" i="3"/>
  <c r="K10" i="3"/>
  <c r="J10" i="3"/>
  <c r="L9" i="3"/>
  <c r="J9" i="3"/>
  <c r="K9" i="3" s="1"/>
  <c r="L8" i="3"/>
  <c r="J8" i="3"/>
  <c r="K8" i="3" s="1"/>
  <c r="L7" i="3"/>
  <c r="L13" i="3" s="1"/>
  <c r="M13" i="3" s="1"/>
  <c r="J7" i="3"/>
  <c r="K7" i="3" s="1"/>
  <c r="I6" i="3"/>
  <c r="I20" i="3" s="1"/>
  <c r="L5" i="3"/>
  <c r="J5" i="3"/>
  <c r="K5" i="3" s="1"/>
  <c r="L4" i="3"/>
  <c r="O4" i="3" s="1"/>
  <c r="J4" i="3"/>
  <c r="K4" i="3" s="1"/>
  <c r="L3" i="3"/>
  <c r="K3" i="3"/>
  <c r="J3" i="3"/>
  <c r="L2" i="3"/>
  <c r="L6" i="3" s="1"/>
  <c r="J2" i="3"/>
  <c r="K2" i="3" s="1"/>
  <c r="K6" i="3" l="1"/>
  <c r="K20" i="3" s="1"/>
  <c r="L20" i="3"/>
  <c r="N20" i="3" s="1"/>
  <c r="M6" i="3"/>
  <c r="M20" i="3" s="1"/>
  <c r="K13" i="3"/>
  <c r="O6" i="3"/>
  <c r="O11" i="3"/>
  <c r="O21" i="3" s="1"/>
  <c r="P21" i="3" s="1"/>
  <c r="Q21" i="3" s="1"/>
  <c r="R21" i="3" s="1"/>
  <c r="O13" i="3"/>
  <c r="O17" i="3"/>
  <c r="O20" i="3" l="1"/>
  <c r="P20" i="3" s="1"/>
  <c r="Q20" i="3" s="1"/>
  <c r="R20" i="3" s="1"/>
</calcChain>
</file>

<file path=xl/sharedStrings.xml><?xml version="1.0" encoding="utf-8"?>
<sst xmlns="http://schemas.openxmlformats.org/spreadsheetml/2006/main" count="247" uniqueCount="111">
  <si>
    <t>n</t>
  </si>
  <si>
    <t>Estrato</t>
  </si>
  <si>
    <t>Área do Estrato (ha)</t>
  </si>
  <si>
    <t>Parcela</t>
  </si>
  <si>
    <t>Número de Palmiteiros (1/ha)</t>
  </si>
  <si>
    <t>Área Basal (m²/ha)</t>
  </si>
  <si>
    <t>DAP médio (cm)</t>
  </si>
  <si>
    <t>DAP médio quadrático (cm)</t>
  </si>
  <si>
    <t>Estrato I</t>
  </si>
  <si>
    <t>Estrato II</t>
  </si>
  <si>
    <t>Estrato III</t>
  </si>
  <si>
    <t>Estrato IV</t>
  </si>
  <si>
    <t>Estimadores por estrato</t>
  </si>
  <si>
    <t>Área estrato (ha)</t>
  </si>
  <si>
    <t>Tamanho estrato (Nh)</t>
  </si>
  <si>
    <t>Tamanho amostra no estrato (nh)</t>
  </si>
  <si>
    <t xml:space="preserve"> índice  Estrato (ah)</t>
  </si>
  <si>
    <t>Variância do estrato (α²h)</t>
  </si>
  <si>
    <t>O total do estrato (τh)</t>
  </si>
  <si>
    <t>A variância do total do estrato (VAR(τh))</t>
  </si>
  <si>
    <t>Estimadores p/ Floresta</t>
  </si>
  <si>
    <t>Total da Floresta [τ = ∑τh]</t>
  </si>
  <si>
    <t>Variância do total da Floresta [Var(τ) = ∑var(τh)]</t>
  </si>
  <si>
    <t>Tamanho da Floresta [N = ∑Nh]</t>
  </si>
  <si>
    <t>Média da Floresta [û = τ/N]</t>
  </si>
  <si>
    <t>Variância da média da Floresta [Var(û) = Var(τ)/N²]</t>
  </si>
  <si>
    <t>Tamanho efetivo da amostra na Floresta (ne)</t>
  </si>
  <si>
    <t>Índice do estrato [ ah = Nh.(Nh-nh)/nh ]</t>
  </si>
  <si>
    <t>Para a média c/ intervalo de confiança (95%)</t>
  </si>
  <si>
    <t>Intervalo de confiança (95%) em porcentagem (%)</t>
  </si>
  <si>
    <t>Tamanho de amostra para erro amostral</t>
  </si>
  <si>
    <t>(n*) 10%</t>
  </si>
  <si>
    <t>(n*) 5%</t>
  </si>
  <si>
    <t>(V%h) 10%</t>
  </si>
  <si>
    <t>(V%h) 5%</t>
  </si>
  <si>
    <t>Alocação da amostra nos estratos</t>
  </si>
  <si>
    <t xml:space="preserve"> [Wh = (Nh/N) = (Nh/∑Ni) ]</t>
  </si>
  <si>
    <t>[Wh = (Nh.α²h)/(N.α²i) ]</t>
  </si>
  <si>
    <t>[Wh = [(Nh.α²h)/Raíz(Ch)]/[(N.α²i)/Raíz(Ci)]]</t>
  </si>
  <si>
    <t xml:space="preserve"> </t>
  </si>
  <si>
    <t>Total</t>
  </si>
  <si>
    <t>(û)</t>
  </si>
  <si>
    <t>Talhão</t>
  </si>
  <si>
    <t>Idade</t>
  </si>
  <si>
    <t>Área (ha)</t>
  </si>
  <si>
    <t>Rotação</t>
  </si>
  <si>
    <t>Espaçamento</t>
  </si>
  <si>
    <t>Espécie</t>
  </si>
  <si>
    <t>Manejo</t>
  </si>
  <si>
    <t>Tipo de Plantio</t>
  </si>
  <si>
    <t>Idade (anos)</t>
  </si>
  <si>
    <t>Número de invidíduos por (ha)</t>
  </si>
  <si>
    <t>Ha</t>
  </si>
  <si>
    <t>Ha -&gt; m²</t>
  </si>
  <si>
    <t>m²</t>
  </si>
  <si>
    <t>Espçamento</t>
  </si>
  <si>
    <t>Núm. indivíduos</t>
  </si>
  <si>
    <t>330X180</t>
  </si>
  <si>
    <t>E. grandis</t>
  </si>
  <si>
    <t>Reforma</t>
  </si>
  <si>
    <t>clonal</t>
  </si>
  <si>
    <t>E_01</t>
  </si>
  <si>
    <t xml:space="preserve">1 - 4 </t>
  </si>
  <si>
    <t>3,3x1,8</t>
  </si>
  <si>
    <t>Clonal</t>
  </si>
  <si>
    <t>E. grandis x E. urophylla</t>
  </si>
  <si>
    <t>3,3x2,2</t>
  </si>
  <si>
    <t>3x2</t>
  </si>
  <si>
    <t>300x200</t>
  </si>
  <si>
    <t>Condução</t>
  </si>
  <si>
    <t>3x1,8</t>
  </si>
  <si>
    <t>Total:</t>
  </si>
  <si>
    <t>E_02</t>
  </si>
  <si>
    <t>4 - 7</t>
  </si>
  <si>
    <t>300x180</t>
  </si>
  <si>
    <t>seminal</t>
  </si>
  <si>
    <t>Semiclonal</t>
  </si>
  <si>
    <t>330x220</t>
  </si>
  <si>
    <t>E_03</t>
  </si>
  <si>
    <t>1 - 4</t>
  </si>
  <si>
    <t>Produção</t>
  </si>
  <si>
    <t>Parcelas</t>
  </si>
  <si>
    <t>n° Parcelas</t>
  </si>
  <si>
    <t>Parcelas(m²)</t>
  </si>
  <si>
    <t>Parcelas (ha)</t>
  </si>
  <si>
    <t>Produção (m³/ha)</t>
  </si>
  <si>
    <t>Produção média por parcela (m³)</t>
  </si>
  <si>
    <t>Média da floresta (m³/parcela)</t>
  </si>
  <si>
    <t>Variância (s^2)</t>
  </si>
  <si>
    <t>Variância da média da floresta</t>
  </si>
  <si>
    <t>Estatística t-student = 2,00</t>
  </si>
  <si>
    <t>IC_%</t>
  </si>
  <si>
    <t>(m3/ha)</t>
  </si>
  <si>
    <t>(312;328)</t>
  </si>
  <si>
    <t>(136;141;149;151;305;306)</t>
  </si>
  <si>
    <t>Var.P</t>
  </si>
  <si>
    <t>(156;160;307;308)</t>
  </si>
  <si>
    <t>(163;167)</t>
  </si>
  <si>
    <t>Var.A</t>
  </si>
  <si>
    <t>(320;325;327)</t>
  </si>
  <si>
    <t>(329;333;336;337)</t>
  </si>
  <si>
    <t>(331;332;334;335;339)</t>
  </si>
  <si>
    <t>(338;340;342;343;347;348)</t>
  </si>
  <si>
    <t>(341;344;345;346;349;351;352)</t>
  </si>
  <si>
    <t>(103;188;309;380)</t>
  </si>
  <si>
    <t>(.322)</t>
  </si>
  <si>
    <t>(310;313;314;315)</t>
  </si>
  <si>
    <t>(170;176;178;181)</t>
  </si>
  <si>
    <t>(106;113;138;145;209;311)</t>
  </si>
  <si>
    <t>(112;115;118;121;123;125;231;300;301;302)</t>
  </si>
  <si>
    <t>Total da Floresta: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</si>
</sst>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Arial"/>
    </font>
    <font>
      <b/>
      <sz val="11"/>
      <color rgb="FFFFFFFF"/>
      <name val="Calibri"/>
    </font>
    <font>
      <sz val="10"/>
      <color theme="1"/>
      <name val="Calibri"/>
    </font>
    <font>
      <sz val="10"/>
      <name val="Arial"/>
    </font>
    <font>
      <sz val="11"/>
      <color theme="1"/>
      <name val="Calibri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theme="0"/>
        <bgColor rgb="FF1155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/>
    <xf numFmtId="0" fontId="4" fillId="0" borderId="2" xfId="0" applyFont="1" applyBorder="1" applyAlignment="1">
      <alignment horizontal="center"/>
    </xf>
    <xf numFmtId="164" fontId="2" fillId="0" borderId="0" xfId="0" applyNumberFormat="1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0" borderId="0" xfId="0" applyFont="1" applyAlignment="1"/>
    <xf numFmtId="0" fontId="6" fillId="0" borderId="0" xfId="0" applyFont="1" applyAlignment="1"/>
    <xf numFmtId="0" fontId="7" fillId="4" borderId="0" xfId="0" applyFont="1" applyFill="1" applyAlignment="1"/>
    <xf numFmtId="164" fontId="7" fillId="4" borderId="0" xfId="0" applyNumberFormat="1" applyFont="1" applyFill="1" applyAlignment="1"/>
    <xf numFmtId="0" fontId="9" fillId="4" borderId="2" xfId="0" applyFont="1" applyFill="1" applyBorder="1" applyAlignment="1">
      <alignment horizontal="center"/>
    </xf>
    <xf numFmtId="0" fontId="10" fillId="0" borderId="0" xfId="0" applyFont="1" applyAlignment="1"/>
    <xf numFmtId="0" fontId="7" fillId="4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2" fillId="0" borderId="4" xfId="0" applyFont="1" applyBorder="1" applyAlignment="1"/>
    <xf numFmtId="0" fontId="8" fillId="3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9" fillId="5" borderId="5" xfId="0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47"/>
  <sheetViews>
    <sheetView workbookViewId="0">
      <selection activeCell="I13" sqref="I13"/>
    </sheetView>
  </sheetViews>
  <sheetFormatPr defaultColWidth="14.42578125" defaultRowHeight="15.75" customHeight="1" x14ac:dyDescent="0.2"/>
  <cols>
    <col min="11" max="11" width="46.7109375" bestFit="1" customWidth="1"/>
  </cols>
  <sheetData>
    <row r="1" spans="1:19" ht="13.5" thickBot="1" x14ac:dyDescent="0.25">
      <c r="A1" s="52" t="s">
        <v>0</v>
      </c>
      <c r="B1" s="42" t="s">
        <v>1</v>
      </c>
      <c r="C1" s="53" t="s">
        <v>2</v>
      </c>
      <c r="D1" s="42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47"/>
      <c r="J1" s="47"/>
      <c r="K1" s="47"/>
      <c r="L1" s="42" t="s">
        <v>8</v>
      </c>
      <c r="M1" s="42" t="s">
        <v>9</v>
      </c>
      <c r="N1" s="42" t="s">
        <v>10</v>
      </c>
      <c r="O1" s="42" t="s">
        <v>11</v>
      </c>
      <c r="P1" s="16"/>
      <c r="Q1" s="16"/>
      <c r="R1" s="16"/>
      <c r="S1" s="16"/>
    </row>
    <row r="2" spans="1:19" ht="13.5" thickBot="1" x14ac:dyDescent="0.25">
      <c r="A2" s="51"/>
      <c r="B2" s="51"/>
      <c r="C2" s="51"/>
      <c r="D2" s="51"/>
      <c r="E2" s="51"/>
      <c r="F2" s="51"/>
      <c r="G2" s="51"/>
      <c r="H2" s="51"/>
      <c r="I2" s="47"/>
      <c r="J2" s="47"/>
      <c r="K2" s="47"/>
      <c r="L2" s="51"/>
      <c r="M2" s="51"/>
      <c r="N2" s="51"/>
      <c r="O2" s="51"/>
      <c r="P2" s="16"/>
      <c r="Q2" s="16"/>
      <c r="R2" s="16"/>
      <c r="S2" s="16"/>
    </row>
    <row r="3" spans="1:19" ht="13.5" thickBot="1" x14ac:dyDescent="0.25">
      <c r="A3" s="51"/>
      <c r="B3" s="51"/>
      <c r="C3" s="51"/>
      <c r="D3" s="51"/>
      <c r="E3" s="51"/>
      <c r="F3" s="51"/>
      <c r="G3" s="51"/>
      <c r="H3" s="51"/>
      <c r="I3" s="47"/>
      <c r="J3" s="47"/>
      <c r="K3" s="47"/>
      <c r="L3" s="51"/>
      <c r="M3" s="51"/>
      <c r="N3" s="51"/>
      <c r="O3" s="51"/>
      <c r="P3" s="16"/>
      <c r="Q3" s="16"/>
      <c r="R3" s="16"/>
      <c r="S3" s="16"/>
    </row>
    <row r="4" spans="1:19" ht="15.75" customHeight="1" thickBot="1" x14ac:dyDescent="0.25">
      <c r="A4" s="51"/>
      <c r="B4" s="51"/>
      <c r="C4" s="51"/>
      <c r="D4" s="51"/>
      <c r="E4" s="51"/>
      <c r="F4" s="51"/>
      <c r="G4" s="51"/>
      <c r="H4" s="51"/>
      <c r="I4" s="47"/>
      <c r="J4" s="53" t="s">
        <v>12</v>
      </c>
      <c r="K4" s="43" t="s">
        <v>13</v>
      </c>
      <c r="L4" s="43">
        <v>1333.9</v>
      </c>
      <c r="M4" s="43">
        <v>559.93600000000004</v>
      </c>
      <c r="N4" s="43">
        <v>552.92899999999997</v>
      </c>
      <c r="O4" s="43">
        <v>753.23500000000001</v>
      </c>
      <c r="P4" s="16"/>
      <c r="Q4" s="16"/>
      <c r="R4" s="16"/>
      <c r="S4" s="16"/>
    </row>
    <row r="5" spans="1:19" ht="15.75" customHeight="1" thickBot="1" x14ac:dyDescent="0.25">
      <c r="A5" s="54">
        <v>1</v>
      </c>
      <c r="B5" s="55">
        <v>1</v>
      </c>
      <c r="C5" s="55">
        <v>1333.9</v>
      </c>
      <c r="D5" s="56">
        <v>1004</v>
      </c>
      <c r="E5" s="57">
        <v>631.25</v>
      </c>
      <c r="F5" s="57">
        <v>8.24</v>
      </c>
      <c r="G5" s="57">
        <v>5.91</v>
      </c>
      <c r="H5" s="57">
        <v>12.89</v>
      </c>
      <c r="I5" s="58"/>
      <c r="J5" s="51"/>
      <c r="K5" s="43" t="s">
        <v>14</v>
      </c>
      <c r="L5" s="59">
        <v>8336.875</v>
      </c>
      <c r="M5" s="59">
        <v>3499.6</v>
      </c>
      <c r="N5" s="59">
        <v>3455.8062500000001</v>
      </c>
      <c r="O5" s="59">
        <v>4707.71875</v>
      </c>
      <c r="P5" s="16"/>
      <c r="Q5" s="16"/>
      <c r="R5" s="16"/>
      <c r="S5" s="16"/>
    </row>
    <row r="6" spans="1:19" ht="15.75" customHeight="1" thickBot="1" x14ac:dyDescent="0.25">
      <c r="A6" s="54">
        <v>2</v>
      </c>
      <c r="B6" s="55"/>
      <c r="C6" s="55"/>
      <c r="D6" s="56">
        <v>1006</v>
      </c>
      <c r="E6" s="57">
        <v>1025</v>
      </c>
      <c r="F6" s="57">
        <v>10.32</v>
      </c>
      <c r="G6" s="57">
        <v>9.59</v>
      </c>
      <c r="H6" s="57">
        <v>11.32</v>
      </c>
      <c r="I6" s="58"/>
      <c r="J6" s="51"/>
      <c r="K6" s="43" t="s">
        <v>15</v>
      </c>
      <c r="L6" s="59">
        <v>11</v>
      </c>
      <c r="M6" s="59">
        <v>7</v>
      </c>
      <c r="N6" s="59">
        <v>6</v>
      </c>
      <c r="O6" s="59">
        <v>10</v>
      </c>
      <c r="P6" s="16"/>
      <c r="Q6" s="16"/>
      <c r="R6" s="16"/>
      <c r="S6" s="16"/>
    </row>
    <row r="7" spans="1:19" ht="15.75" customHeight="1" thickBot="1" x14ac:dyDescent="0.25">
      <c r="A7" s="54">
        <v>3</v>
      </c>
      <c r="B7" s="55"/>
      <c r="C7" s="55"/>
      <c r="D7" s="56">
        <v>1007</v>
      </c>
      <c r="E7" s="57">
        <v>1006.25</v>
      </c>
      <c r="F7" s="57">
        <v>9.4700000000000006</v>
      </c>
      <c r="G7" s="57">
        <v>10.49</v>
      </c>
      <c r="H7" s="57">
        <v>10.95</v>
      </c>
      <c r="I7" s="58"/>
      <c r="J7" s="51"/>
      <c r="K7" s="43" t="s">
        <v>16</v>
      </c>
      <c r="L7" s="43">
        <v>6310161.7400568184</v>
      </c>
      <c r="M7" s="43">
        <v>1746100.4228571428</v>
      </c>
      <c r="N7" s="43">
        <v>1986977.0000065106</v>
      </c>
      <c r="O7" s="43">
        <v>2211553.8641601563</v>
      </c>
      <c r="P7" s="16"/>
      <c r="Q7" s="16"/>
      <c r="R7" s="16"/>
      <c r="S7" s="16"/>
    </row>
    <row r="8" spans="1:19" ht="15.75" customHeight="1" thickBot="1" x14ac:dyDescent="0.25">
      <c r="A8" s="54">
        <v>4</v>
      </c>
      <c r="B8" s="55"/>
      <c r="C8" s="55"/>
      <c r="D8" s="56">
        <v>1018</v>
      </c>
      <c r="E8" s="57">
        <v>550</v>
      </c>
      <c r="F8" s="57">
        <v>9.6199999999999992</v>
      </c>
      <c r="G8" s="57">
        <v>6.34</v>
      </c>
      <c r="H8" s="57">
        <v>14.92</v>
      </c>
      <c r="I8" s="58"/>
      <c r="J8" s="51"/>
      <c r="K8" s="43" t="s">
        <v>17</v>
      </c>
      <c r="L8" s="59">
        <v>14.095189090909091</v>
      </c>
      <c r="M8" s="59">
        <v>5.4690476190476171E-2</v>
      </c>
      <c r="N8" s="59">
        <v>0.1707866666666667</v>
      </c>
      <c r="O8" s="59">
        <v>9.7822222222222234E-3</v>
      </c>
      <c r="P8" s="16"/>
      <c r="Q8" s="16"/>
      <c r="R8" s="16"/>
      <c r="S8" s="16"/>
    </row>
    <row r="9" spans="1:19" ht="15.75" customHeight="1" thickBot="1" x14ac:dyDescent="0.25">
      <c r="A9" s="54">
        <v>5</v>
      </c>
      <c r="B9" s="55"/>
      <c r="C9" s="55"/>
      <c r="D9" s="56">
        <v>2003</v>
      </c>
      <c r="E9" s="57">
        <v>356.25</v>
      </c>
      <c r="F9" s="57">
        <v>1.96</v>
      </c>
      <c r="G9" s="57">
        <v>7.29</v>
      </c>
      <c r="H9" s="57">
        <v>8.3800000000000008</v>
      </c>
      <c r="I9" s="58"/>
      <c r="J9" s="51"/>
      <c r="K9" s="43" t="s">
        <v>18</v>
      </c>
      <c r="L9" s="59">
        <v>42677.221022727266</v>
      </c>
      <c r="M9" s="59">
        <v>2684.6931428571424</v>
      </c>
      <c r="N9" s="59">
        <v>2511.219208333333</v>
      </c>
      <c r="O9" s="59">
        <v>583.75712500000009</v>
      </c>
      <c r="P9" s="16"/>
      <c r="Q9" s="16"/>
      <c r="R9" s="16"/>
      <c r="S9" s="16"/>
    </row>
    <row r="10" spans="1:19" ht="15.75" customHeight="1" thickBot="1" x14ac:dyDescent="0.25">
      <c r="A10" s="54">
        <v>6</v>
      </c>
      <c r="B10" s="55"/>
      <c r="C10" s="55"/>
      <c r="D10" s="56">
        <v>2007</v>
      </c>
      <c r="E10" s="57">
        <v>606.25</v>
      </c>
      <c r="F10" s="57">
        <v>5.39</v>
      </c>
      <c r="G10" s="57">
        <v>9.41</v>
      </c>
      <c r="H10" s="57">
        <v>10.64</v>
      </c>
      <c r="I10" s="58"/>
      <c r="J10" s="51"/>
      <c r="K10" s="43" t="s">
        <v>19</v>
      </c>
      <c r="L10" s="43">
        <v>89060432.749873057</v>
      </c>
      <c r="M10" s="59">
        <v>95686.458392925138</v>
      </c>
      <c r="N10" s="59">
        <v>339939.38420452864</v>
      </c>
      <c r="O10" s="59">
        <v>21679.96330660113</v>
      </c>
      <c r="P10" s="16"/>
      <c r="Q10" s="16"/>
      <c r="R10" s="16"/>
      <c r="S10" s="16"/>
    </row>
    <row r="11" spans="1:19" ht="15.75" customHeight="1" thickBot="1" x14ac:dyDescent="0.25">
      <c r="A11" s="54">
        <v>7</v>
      </c>
      <c r="B11" s="55"/>
      <c r="C11" s="55"/>
      <c r="D11" s="56">
        <v>2012</v>
      </c>
      <c r="E11" s="57">
        <v>225</v>
      </c>
      <c r="F11" s="57">
        <v>0.79</v>
      </c>
      <c r="G11" s="57">
        <v>6.31</v>
      </c>
      <c r="H11" s="57">
        <v>6.67</v>
      </c>
      <c r="I11" s="58"/>
      <c r="J11" s="53" t="s">
        <v>20</v>
      </c>
      <c r="K11" s="43" t="s">
        <v>21</v>
      </c>
      <c r="L11" s="60">
        <v>48456.890498917739</v>
      </c>
      <c r="M11" s="51"/>
      <c r="N11" s="51"/>
      <c r="O11" s="51"/>
      <c r="P11" s="16"/>
      <c r="Q11" s="16"/>
      <c r="R11" s="16"/>
      <c r="S11" s="16"/>
    </row>
    <row r="12" spans="1:19" ht="15.75" customHeight="1" thickBot="1" x14ac:dyDescent="0.25">
      <c r="A12" s="54">
        <v>8</v>
      </c>
      <c r="B12" s="55"/>
      <c r="C12" s="55"/>
      <c r="D12" s="56">
        <v>2017</v>
      </c>
      <c r="E12" s="57">
        <v>343.75</v>
      </c>
      <c r="F12" s="57">
        <v>5.34</v>
      </c>
      <c r="G12" s="57">
        <v>13.62</v>
      </c>
      <c r="H12" s="57">
        <v>14.07</v>
      </c>
      <c r="I12" s="58"/>
      <c r="J12" s="51"/>
      <c r="K12" s="43" t="s">
        <v>22</v>
      </c>
      <c r="L12" s="60">
        <v>89517738.555777103</v>
      </c>
      <c r="M12" s="51"/>
      <c r="N12" s="51"/>
      <c r="O12" s="51"/>
      <c r="P12" s="16"/>
      <c r="Q12" s="16"/>
      <c r="R12" s="16"/>
      <c r="S12" s="16"/>
    </row>
    <row r="13" spans="1:19" ht="15.75" customHeight="1" thickBot="1" x14ac:dyDescent="0.25">
      <c r="A13" s="54">
        <v>9</v>
      </c>
      <c r="B13" s="55"/>
      <c r="C13" s="55"/>
      <c r="D13" s="56">
        <v>2020</v>
      </c>
      <c r="E13" s="57">
        <v>387.5</v>
      </c>
      <c r="F13" s="57">
        <v>2.72</v>
      </c>
      <c r="G13" s="57">
        <v>9.4</v>
      </c>
      <c r="H13" s="57">
        <v>9.4600000000000009</v>
      </c>
      <c r="I13" s="58"/>
      <c r="J13" s="51"/>
      <c r="K13" s="43" t="s">
        <v>23</v>
      </c>
      <c r="L13" s="60">
        <v>20000</v>
      </c>
      <c r="M13" s="51"/>
      <c r="N13" s="51"/>
      <c r="O13" s="51"/>
      <c r="P13" s="16"/>
      <c r="Q13" s="16"/>
      <c r="R13" s="16"/>
      <c r="S13" s="16"/>
    </row>
    <row r="14" spans="1:19" ht="15.75" customHeight="1" thickBot="1" x14ac:dyDescent="0.25">
      <c r="A14" s="54">
        <v>10</v>
      </c>
      <c r="B14" s="55"/>
      <c r="C14" s="55"/>
      <c r="D14" s="56">
        <v>3009</v>
      </c>
      <c r="E14" s="57">
        <v>281.25</v>
      </c>
      <c r="F14" s="57">
        <v>1.48</v>
      </c>
      <c r="G14" s="57">
        <v>7.94</v>
      </c>
      <c r="H14" s="57">
        <v>8.19</v>
      </c>
      <c r="I14" s="58"/>
      <c r="J14" s="51"/>
      <c r="K14" s="43" t="s">
        <v>24</v>
      </c>
      <c r="L14" s="60">
        <v>2.4228445249458868</v>
      </c>
      <c r="M14" s="51"/>
      <c r="N14" s="51"/>
      <c r="O14" s="51"/>
      <c r="P14" s="16"/>
      <c r="Q14" s="16"/>
      <c r="R14" s="16"/>
      <c r="S14" s="16"/>
    </row>
    <row r="15" spans="1:19" ht="15.75" customHeight="1" thickBot="1" x14ac:dyDescent="0.25">
      <c r="A15" s="54">
        <v>11</v>
      </c>
      <c r="B15" s="55"/>
      <c r="C15" s="55"/>
      <c r="D15" s="56">
        <v>3042</v>
      </c>
      <c r="E15" s="57">
        <v>218.75</v>
      </c>
      <c r="F15" s="57">
        <v>0.98</v>
      </c>
      <c r="G15" s="57">
        <v>7.25</v>
      </c>
      <c r="H15" s="57">
        <v>7.54</v>
      </c>
      <c r="I15" s="58"/>
      <c r="J15" s="51"/>
      <c r="K15" s="43" t="s">
        <v>25</v>
      </c>
      <c r="L15" s="60">
        <v>0.22379434638944276</v>
      </c>
      <c r="M15" s="51"/>
      <c r="N15" s="51"/>
      <c r="O15" s="51"/>
      <c r="P15" s="16"/>
      <c r="Q15" s="16"/>
      <c r="R15" s="16"/>
      <c r="S15" s="16"/>
    </row>
    <row r="16" spans="1:19" ht="15.75" customHeight="1" thickBot="1" x14ac:dyDescent="0.25">
      <c r="A16" s="54">
        <v>12</v>
      </c>
      <c r="B16" s="61">
        <v>2</v>
      </c>
      <c r="C16" s="61">
        <v>559.93600000000004</v>
      </c>
      <c r="D16" s="43">
        <v>1002</v>
      </c>
      <c r="E16" s="59">
        <v>181.25</v>
      </c>
      <c r="F16" s="59">
        <v>0.74</v>
      </c>
      <c r="G16" s="59">
        <v>6.8</v>
      </c>
      <c r="H16" s="59">
        <v>7.19</v>
      </c>
      <c r="I16" s="58"/>
      <c r="J16" s="53" t="s">
        <v>20</v>
      </c>
      <c r="K16" s="43" t="s">
        <v>26</v>
      </c>
      <c r="L16" s="60">
        <v>30.308247840148383</v>
      </c>
      <c r="M16" s="51"/>
      <c r="N16" s="51"/>
      <c r="O16" s="51"/>
      <c r="P16" s="16"/>
      <c r="Q16" s="16"/>
      <c r="R16" s="16"/>
      <c r="S16" s="16"/>
    </row>
    <row r="17" spans="1:19" ht="15.75" customHeight="1" thickBot="1" x14ac:dyDescent="0.25">
      <c r="A17" s="54">
        <v>13</v>
      </c>
      <c r="B17" s="61"/>
      <c r="C17" s="61"/>
      <c r="D17" s="43">
        <v>1026</v>
      </c>
      <c r="E17" s="59">
        <v>200</v>
      </c>
      <c r="F17" s="59">
        <v>1.18</v>
      </c>
      <c r="G17" s="59">
        <v>5.72</v>
      </c>
      <c r="H17" s="59">
        <v>8.67</v>
      </c>
      <c r="I17" s="58"/>
      <c r="J17" s="51"/>
      <c r="K17" s="43" t="s">
        <v>27</v>
      </c>
      <c r="L17" s="43">
        <v>6310161.7400568184</v>
      </c>
      <c r="M17" s="59">
        <v>1746100.4228571428</v>
      </c>
      <c r="N17" s="59">
        <v>1986977.0000065106</v>
      </c>
      <c r="O17" s="59">
        <v>2211553.8641601563</v>
      </c>
      <c r="P17" s="16"/>
      <c r="Q17" s="16"/>
      <c r="R17" s="16"/>
      <c r="S17" s="16"/>
    </row>
    <row r="18" spans="1:19" ht="15.75" customHeight="1" thickBot="1" x14ac:dyDescent="0.25">
      <c r="A18" s="54">
        <v>14</v>
      </c>
      <c r="B18" s="61"/>
      <c r="C18" s="61"/>
      <c r="D18" s="43">
        <v>1028</v>
      </c>
      <c r="E18" s="59">
        <v>137.5</v>
      </c>
      <c r="F18" s="59">
        <v>0.76</v>
      </c>
      <c r="G18" s="59">
        <v>8.02</v>
      </c>
      <c r="H18" s="59">
        <v>8.41</v>
      </c>
      <c r="I18" s="58"/>
      <c r="J18" s="51"/>
      <c r="K18" s="43" t="s">
        <v>28</v>
      </c>
      <c r="L18" s="60">
        <v>1.0218291943933606</v>
      </c>
      <c r="M18" s="51"/>
      <c r="N18" s="51"/>
      <c r="O18" s="51"/>
      <c r="P18" s="16"/>
      <c r="Q18" s="16"/>
      <c r="R18" s="16"/>
      <c r="S18" s="16"/>
    </row>
    <row r="19" spans="1:19" ht="15.75" customHeight="1" thickBot="1" x14ac:dyDescent="0.25">
      <c r="A19" s="54">
        <v>15</v>
      </c>
      <c r="B19" s="61"/>
      <c r="C19" s="61"/>
      <c r="D19" s="43">
        <v>2013</v>
      </c>
      <c r="E19" s="59">
        <v>168.75</v>
      </c>
      <c r="F19" s="59">
        <v>0.55000000000000004</v>
      </c>
      <c r="G19" s="59">
        <v>6.27</v>
      </c>
      <c r="H19" s="59">
        <v>6.42</v>
      </c>
      <c r="I19" s="58"/>
      <c r="J19" s="51"/>
      <c r="K19" s="43" t="s">
        <v>29</v>
      </c>
      <c r="L19" s="60">
        <v>42.174773654375649</v>
      </c>
      <c r="M19" s="51"/>
      <c r="N19" s="51"/>
      <c r="O19" s="51"/>
      <c r="P19" s="16"/>
      <c r="Q19" s="16"/>
      <c r="R19" s="16"/>
      <c r="S19" s="16"/>
    </row>
    <row r="20" spans="1:19" ht="15.75" customHeight="1" thickBot="1" x14ac:dyDescent="0.25">
      <c r="A20" s="54">
        <v>16</v>
      </c>
      <c r="B20" s="61"/>
      <c r="C20" s="61"/>
      <c r="D20" s="43">
        <v>3004</v>
      </c>
      <c r="E20" s="59">
        <v>131.25</v>
      </c>
      <c r="F20" s="59">
        <v>0.52</v>
      </c>
      <c r="G20" s="59">
        <v>6.56</v>
      </c>
      <c r="H20" s="59">
        <v>7.1</v>
      </c>
      <c r="I20" s="58"/>
      <c r="J20" s="53" t="s">
        <v>30</v>
      </c>
      <c r="K20" s="61" t="s">
        <v>31</v>
      </c>
      <c r="L20" s="59"/>
      <c r="M20" s="59"/>
      <c r="N20" s="59"/>
      <c r="O20" s="59"/>
      <c r="P20" s="16"/>
      <c r="Q20" s="16"/>
      <c r="R20" s="16"/>
      <c r="S20" s="16"/>
    </row>
    <row r="21" spans="1:19" ht="15.75" customHeight="1" thickBot="1" x14ac:dyDescent="0.25">
      <c r="A21" s="54">
        <v>17</v>
      </c>
      <c r="B21" s="61"/>
      <c r="C21" s="61"/>
      <c r="D21" s="43">
        <v>4002</v>
      </c>
      <c r="E21" s="59">
        <v>200</v>
      </c>
      <c r="F21" s="59">
        <v>0.66</v>
      </c>
      <c r="G21" s="59">
        <v>6.21</v>
      </c>
      <c r="H21" s="59">
        <v>6.49</v>
      </c>
      <c r="I21" s="58"/>
      <c r="J21" s="51"/>
      <c r="K21" s="61" t="s">
        <v>32</v>
      </c>
      <c r="L21" s="59"/>
      <c r="M21" s="59"/>
      <c r="N21" s="59"/>
      <c r="O21" s="59"/>
      <c r="P21" s="16"/>
      <c r="Q21" s="16"/>
      <c r="R21" s="16"/>
      <c r="S21" s="16"/>
    </row>
    <row r="22" spans="1:19" ht="15.75" customHeight="1" thickBot="1" x14ac:dyDescent="0.25">
      <c r="A22" s="54">
        <v>18</v>
      </c>
      <c r="B22" s="47"/>
      <c r="C22" s="47"/>
      <c r="D22" s="43">
        <v>4010</v>
      </c>
      <c r="E22" s="59">
        <v>143.75</v>
      </c>
      <c r="F22" s="59">
        <v>0.96</v>
      </c>
      <c r="G22" s="59">
        <v>3.93</v>
      </c>
      <c r="H22" s="59">
        <v>9.2200000000000006</v>
      </c>
      <c r="I22" s="58"/>
      <c r="J22" s="51"/>
      <c r="K22" s="61" t="s">
        <v>33</v>
      </c>
      <c r="L22" s="59"/>
      <c r="M22" s="59"/>
      <c r="N22" s="59"/>
      <c r="O22" s="59"/>
      <c r="P22" s="16"/>
      <c r="Q22" s="16"/>
      <c r="R22" s="16"/>
      <c r="S22" s="16"/>
    </row>
    <row r="23" spans="1:19" ht="17.25" thickBot="1" x14ac:dyDescent="0.25">
      <c r="A23" s="54">
        <v>19</v>
      </c>
      <c r="B23" s="55">
        <v>3</v>
      </c>
      <c r="C23" s="55">
        <v>552.92899999999997</v>
      </c>
      <c r="D23" s="56">
        <v>1025</v>
      </c>
      <c r="E23" s="57">
        <v>112.5</v>
      </c>
      <c r="F23" s="57">
        <v>0.87</v>
      </c>
      <c r="G23" s="57">
        <v>4.3</v>
      </c>
      <c r="H23" s="57">
        <v>9.91</v>
      </c>
      <c r="I23" s="58"/>
      <c r="J23" s="51"/>
      <c r="K23" s="61" t="s">
        <v>34</v>
      </c>
      <c r="L23" s="59"/>
      <c r="M23" s="59"/>
      <c r="N23" s="59"/>
      <c r="O23" s="59"/>
      <c r="P23" s="16"/>
      <c r="Q23" s="16"/>
      <c r="R23" s="16"/>
      <c r="S23" s="16"/>
    </row>
    <row r="24" spans="1:19" ht="17.25" thickBot="1" x14ac:dyDescent="0.25">
      <c r="A24" s="54">
        <v>20</v>
      </c>
      <c r="B24" s="62"/>
      <c r="C24" s="62"/>
      <c r="D24" s="56">
        <v>1029</v>
      </c>
      <c r="E24" s="57">
        <v>125</v>
      </c>
      <c r="F24" s="57">
        <v>1.05</v>
      </c>
      <c r="G24" s="57">
        <v>3.43</v>
      </c>
      <c r="H24" s="57">
        <v>10.37</v>
      </c>
      <c r="I24" s="58"/>
      <c r="J24" s="53" t="s">
        <v>35</v>
      </c>
      <c r="K24" s="43" t="s">
        <v>36</v>
      </c>
      <c r="L24" s="59"/>
      <c r="M24" s="59"/>
      <c r="N24" s="59"/>
      <c r="O24" s="59"/>
      <c r="P24" s="16"/>
      <c r="Q24" s="16"/>
      <c r="R24" s="16"/>
      <c r="S24" s="16"/>
    </row>
    <row r="25" spans="1:19" ht="17.25" thickBot="1" x14ac:dyDescent="0.25">
      <c r="A25" s="54">
        <v>21</v>
      </c>
      <c r="B25" s="55"/>
      <c r="C25" s="55"/>
      <c r="D25" s="56">
        <v>1031</v>
      </c>
      <c r="E25" s="57">
        <v>125</v>
      </c>
      <c r="F25" s="57">
        <v>1.31</v>
      </c>
      <c r="G25" s="57">
        <v>2.95</v>
      </c>
      <c r="H25" s="57">
        <v>11.57</v>
      </c>
      <c r="I25" s="58"/>
      <c r="J25" s="51"/>
      <c r="K25" s="43" t="s">
        <v>37</v>
      </c>
      <c r="L25" s="59"/>
      <c r="M25" s="59"/>
      <c r="N25" s="59"/>
      <c r="O25" s="59"/>
      <c r="P25" s="16"/>
      <c r="Q25" s="16"/>
      <c r="R25" s="16"/>
      <c r="S25" s="16"/>
    </row>
    <row r="26" spans="1:19" ht="17.25" thickBot="1" x14ac:dyDescent="0.25">
      <c r="A26" s="54">
        <v>22</v>
      </c>
      <c r="B26" s="55"/>
      <c r="C26" s="55"/>
      <c r="D26" s="56">
        <v>2026</v>
      </c>
      <c r="E26" s="57">
        <v>93.75</v>
      </c>
      <c r="F26" s="57">
        <v>0.28999999999999998</v>
      </c>
      <c r="G26" s="57">
        <v>6.14</v>
      </c>
      <c r="H26" s="57">
        <v>6.28</v>
      </c>
      <c r="I26" s="58"/>
      <c r="J26" s="51"/>
      <c r="K26" s="43" t="s">
        <v>38</v>
      </c>
      <c r="L26" s="59"/>
      <c r="M26" s="59"/>
      <c r="N26" s="59"/>
      <c r="O26" s="59"/>
      <c r="P26" s="16"/>
      <c r="Q26" s="16"/>
      <c r="R26" s="16"/>
      <c r="S26" s="16"/>
    </row>
    <row r="27" spans="1:19" ht="17.25" thickBot="1" x14ac:dyDescent="0.25">
      <c r="A27" s="54">
        <v>23</v>
      </c>
      <c r="B27" s="55"/>
      <c r="C27" s="55"/>
      <c r="D27" s="56">
        <v>2037</v>
      </c>
      <c r="E27" s="57">
        <v>100</v>
      </c>
      <c r="F27" s="57">
        <v>0.49</v>
      </c>
      <c r="G27" s="57">
        <v>7.27</v>
      </c>
      <c r="H27" s="57">
        <v>7.89</v>
      </c>
      <c r="I27" s="58"/>
      <c r="J27" s="63"/>
      <c r="K27" s="64"/>
      <c r="L27" s="64"/>
      <c r="M27" s="64"/>
      <c r="N27" s="64"/>
      <c r="O27" s="64"/>
      <c r="P27" s="16"/>
      <c r="Q27" s="16"/>
      <c r="R27" s="16"/>
      <c r="S27" s="16"/>
    </row>
    <row r="28" spans="1:19" ht="17.25" thickBot="1" x14ac:dyDescent="0.25">
      <c r="A28" s="54">
        <v>24</v>
      </c>
      <c r="B28" s="55"/>
      <c r="C28" s="55"/>
      <c r="D28" s="56">
        <v>4011</v>
      </c>
      <c r="E28" s="57">
        <v>112.5</v>
      </c>
      <c r="F28" s="57">
        <v>0.35</v>
      </c>
      <c r="G28" s="57">
        <v>6.57</v>
      </c>
      <c r="H28" s="57">
        <v>6.26</v>
      </c>
      <c r="I28" s="58"/>
      <c r="J28" s="65"/>
      <c r="K28" s="46" t="s">
        <v>39</v>
      </c>
      <c r="L28" s="46"/>
      <c r="M28" s="46"/>
      <c r="N28" s="46"/>
      <c r="O28" s="46"/>
      <c r="P28" s="5"/>
      <c r="Q28" s="5"/>
      <c r="R28" s="5"/>
      <c r="S28" s="5"/>
    </row>
    <row r="29" spans="1:19" ht="17.25" thickBot="1" x14ac:dyDescent="0.25">
      <c r="A29" s="54">
        <v>25</v>
      </c>
      <c r="B29" s="61">
        <v>4</v>
      </c>
      <c r="C29" s="61">
        <v>753.23500000000001</v>
      </c>
      <c r="D29" s="43">
        <v>1003</v>
      </c>
      <c r="E29" s="59">
        <v>87.5</v>
      </c>
      <c r="F29" s="59">
        <v>0.34</v>
      </c>
      <c r="G29" s="59">
        <v>7.55</v>
      </c>
      <c r="H29" s="59">
        <v>7.03</v>
      </c>
      <c r="I29" s="58"/>
      <c r="J29" s="65"/>
      <c r="K29" s="46"/>
      <c r="L29" s="46"/>
      <c r="M29" s="46"/>
      <c r="N29" s="46"/>
      <c r="O29" s="46"/>
      <c r="P29" s="1"/>
      <c r="Q29" s="1"/>
      <c r="R29" s="1"/>
      <c r="S29" s="1"/>
    </row>
    <row r="30" spans="1:19" ht="17.25" thickBot="1" x14ac:dyDescent="0.25">
      <c r="A30" s="54">
        <v>26</v>
      </c>
      <c r="B30" s="47"/>
      <c r="C30" s="47"/>
      <c r="D30" s="43">
        <v>2029</v>
      </c>
      <c r="E30" s="59">
        <v>37.5</v>
      </c>
      <c r="F30" s="59">
        <v>0.11</v>
      </c>
      <c r="G30" s="59">
        <v>5.99</v>
      </c>
      <c r="H30" s="59">
        <v>6.05</v>
      </c>
      <c r="I30" s="58"/>
      <c r="J30" s="65"/>
      <c r="K30" s="46"/>
      <c r="L30" s="46"/>
      <c r="M30" s="46"/>
      <c r="N30" s="46"/>
      <c r="O30" s="46"/>
      <c r="P30" s="1"/>
      <c r="Q30" s="1"/>
      <c r="R30" s="1"/>
      <c r="S30" s="1"/>
    </row>
    <row r="31" spans="1:19" ht="17.25" thickBot="1" x14ac:dyDescent="0.25">
      <c r="A31" s="54">
        <v>27</v>
      </c>
      <c r="B31" s="61"/>
      <c r="C31" s="61"/>
      <c r="D31" s="43">
        <v>2035</v>
      </c>
      <c r="E31" s="59">
        <v>50</v>
      </c>
      <c r="F31" s="59">
        <v>0.14000000000000001</v>
      </c>
      <c r="G31" s="59">
        <v>5.86</v>
      </c>
      <c r="H31" s="59">
        <v>5.91</v>
      </c>
      <c r="I31" s="58"/>
      <c r="J31" s="65"/>
      <c r="K31" s="46"/>
      <c r="L31" s="46"/>
      <c r="M31" s="46"/>
      <c r="N31" s="46"/>
      <c r="O31" s="46"/>
      <c r="P31" s="1"/>
      <c r="Q31" s="1"/>
      <c r="R31" s="1"/>
      <c r="S31" s="1"/>
    </row>
    <row r="32" spans="1:19" ht="17.25" thickBot="1" x14ac:dyDescent="0.25">
      <c r="A32" s="54">
        <v>28</v>
      </c>
      <c r="B32" s="61"/>
      <c r="C32" s="61"/>
      <c r="D32" s="43">
        <v>3039</v>
      </c>
      <c r="E32" s="59">
        <v>6.25</v>
      </c>
      <c r="F32" s="59">
        <v>0.02</v>
      </c>
      <c r="G32" s="59">
        <v>5.7</v>
      </c>
      <c r="H32" s="59">
        <v>5.7</v>
      </c>
      <c r="I32" s="58"/>
      <c r="J32" s="65"/>
      <c r="K32" s="46"/>
      <c r="L32" s="46"/>
      <c r="M32" s="46"/>
      <c r="N32" s="46"/>
      <c r="O32" s="46"/>
      <c r="P32" s="1"/>
      <c r="Q32" s="1"/>
      <c r="R32" s="1"/>
      <c r="S32" s="1"/>
    </row>
    <row r="33" spans="1:19" ht="17.25" thickBot="1" x14ac:dyDescent="0.25">
      <c r="A33" s="54">
        <v>29</v>
      </c>
      <c r="B33" s="61"/>
      <c r="C33" s="61"/>
      <c r="D33" s="43">
        <v>3063</v>
      </c>
      <c r="E33" s="59">
        <v>68.75</v>
      </c>
      <c r="F33" s="59">
        <v>0.24</v>
      </c>
      <c r="G33" s="59">
        <v>6.25</v>
      </c>
      <c r="H33" s="59">
        <v>6.64</v>
      </c>
      <c r="I33" s="58"/>
      <c r="J33" s="65"/>
      <c r="K33" s="46"/>
      <c r="L33" s="46"/>
      <c r="M33" s="46"/>
      <c r="N33" s="46"/>
      <c r="O33" s="46"/>
      <c r="P33" s="1"/>
      <c r="Q33" s="1"/>
      <c r="R33" s="1"/>
      <c r="S33" s="1"/>
    </row>
    <row r="34" spans="1:19" ht="17.25" thickBot="1" x14ac:dyDescent="0.25">
      <c r="A34" s="54">
        <v>30</v>
      </c>
      <c r="B34" s="61"/>
      <c r="C34" s="61"/>
      <c r="D34" s="43">
        <v>4009</v>
      </c>
      <c r="E34" s="59">
        <v>56.25</v>
      </c>
      <c r="F34" s="59">
        <v>0.13</v>
      </c>
      <c r="G34" s="59">
        <v>5.47</v>
      </c>
      <c r="H34" s="59">
        <v>5.4</v>
      </c>
      <c r="I34" s="58"/>
      <c r="J34" s="65"/>
      <c r="K34" s="46"/>
      <c r="L34" s="46"/>
      <c r="M34" s="46"/>
      <c r="N34" s="46"/>
      <c r="O34" s="46"/>
      <c r="P34" s="1"/>
      <c r="Q34" s="1"/>
      <c r="R34" s="1"/>
      <c r="S34" s="1"/>
    </row>
    <row r="35" spans="1:19" ht="17.25" thickBot="1" x14ac:dyDescent="0.25">
      <c r="A35" s="54">
        <v>31</v>
      </c>
      <c r="B35" s="47"/>
      <c r="C35" s="47"/>
      <c r="D35" s="43">
        <v>4014</v>
      </c>
      <c r="E35" s="59">
        <v>18.75</v>
      </c>
      <c r="F35" s="59">
        <v>0.04</v>
      </c>
      <c r="G35" s="59">
        <v>5.33</v>
      </c>
      <c r="H35" s="59">
        <v>5.36</v>
      </c>
      <c r="I35" s="58"/>
      <c r="J35" s="65"/>
      <c r="K35" s="46"/>
      <c r="L35" s="46"/>
      <c r="M35" s="46"/>
      <c r="N35" s="46"/>
      <c r="O35" s="46"/>
      <c r="P35" s="1"/>
      <c r="Q35" s="1"/>
      <c r="R35" s="1"/>
      <c r="S35" s="1"/>
    </row>
    <row r="36" spans="1:19" ht="17.25" thickBot="1" x14ac:dyDescent="0.25">
      <c r="A36" s="54">
        <v>32</v>
      </c>
      <c r="B36" s="47"/>
      <c r="C36" s="47"/>
      <c r="D36" s="43">
        <v>4016</v>
      </c>
      <c r="E36" s="59">
        <v>31.25</v>
      </c>
      <c r="F36" s="59">
        <v>0.08</v>
      </c>
      <c r="G36" s="59">
        <v>5.62</v>
      </c>
      <c r="H36" s="59">
        <v>5.69</v>
      </c>
      <c r="I36" s="58"/>
      <c r="J36" s="65"/>
      <c r="K36" s="46"/>
      <c r="L36" s="46"/>
      <c r="M36" s="46"/>
      <c r="N36" s="46"/>
      <c r="O36" s="46"/>
      <c r="P36" s="1"/>
      <c r="Q36" s="1"/>
      <c r="R36" s="1"/>
      <c r="S36" s="1"/>
    </row>
    <row r="37" spans="1:19" ht="17.25" thickBot="1" x14ac:dyDescent="0.25">
      <c r="A37" s="54">
        <v>33</v>
      </c>
      <c r="B37" s="47"/>
      <c r="C37" s="47"/>
      <c r="D37" s="43">
        <v>4017</v>
      </c>
      <c r="E37" s="59">
        <v>37.5</v>
      </c>
      <c r="F37" s="59">
        <v>0.1</v>
      </c>
      <c r="G37" s="59">
        <v>5.61</v>
      </c>
      <c r="H37" s="59">
        <v>5.7</v>
      </c>
      <c r="I37" s="58"/>
      <c r="J37" s="65"/>
      <c r="K37" s="46"/>
      <c r="L37" s="46"/>
      <c r="M37" s="46"/>
      <c r="N37" s="46"/>
      <c r="O37" s="46"/>
      <c r="P37" s="1"/>
      <c r="Q37" s="1"/>
      <c r="R37" s="1"/>
      <c r="S37" s="1"/>
    </row>
    <row r="38" spans="1:19" ht="17.25" thickBot="1" x14ac:dyDescent="0.25">
      <c r="A38" s="54">
        <v>34</v>
      </c>
      <c r="B38" s="47"/>
      <c r="C38" s="47"/>
      <c r="D38" s="43">
        <v>4018</v>
      </c>
      <c r="E38" s="59">
        <v>18.75</v>
      </c>
      <c r="F38" s="59">
        <v>0.04</v>
      </c>
      <c r="G38" s="59">
        <v>5.36</v>
      </c>
      <c r="H38" s="59">
        <v>5.37</v>
      </c>
      <c r="I38" s="58"/>
      <c r="J38" s="65"/>
      <c r="K38" s="46"/>
      <c r="L38" s="46"/>
      <c r="M38" s="46"/>
      <c r="N38" s="46"/>
      <c r="O38" s="46"/>
      <c r="P38" s="1"/>
      <c r="Q38" s="1"/>
      <c r="R38" s="1"/>
      <c r="S38" s="1"/>
    </row>
    <row r="39" spans="1:19" ht="17.25" thickBot="1" x14ac:dyDescent="0.25">
      <c r="A39" s="48"/>
      <c r="B39" s="39" t="s">
        <v>40</v>
      </c>
      <c r="C39" s="39">
        <v>3200.0000000000005</v>
      </c>
      <c r="D39" s="48"/>
      <c r="E39" s="45">
        <v>7875</v>
      </c>
      <c r="F39" s="45">
        <v>67.279999999999973</v>
      </c>
      <c r="G39" s="45">
        <v>226.46000000000006</v>
      </c>
      <c r="H39" s="45">
        <v>279.65999999999997</v>
      </c>
      <c r="I39" s="58"/>
      <c r="J39" s="65"/>
      <c r="K39" s="46"/>
      <c r="L39" s="46"/>
      <c r="M39" s="46"/>
      <c r="N39" s="46"/>
      <c r="O39" s="46"/>
      <c r="P39" s="1"/>
      <c r="Q39" s="1"/>
      <c r="R39" s="1"/>
      <c r="S39" s="1"/>
    </row>
    <row r="40" spans="1:19" ht="17.25" thickBot="1" x14ac:dyDescent="0.25">
      <c r="A40" s="48"/>
      <c r="B40" s="48"/>
      <c r="C40" s="54"/>
      <c r="D40" s="39" t="s">
        <v>41</v>
      </c>
      <c r="E40" s="44">
        <v>231.61764705882354</v>
      </c>
      <c r="F40" s="44">
        <v>1.978823529411764</v>
      </c>
      <c r="G40" s="44">
        <v>6.660588235294119</v>
      </c>
      <c r="H40" s="44">
        <v>8.2252941176470582</v>
      </c>
      <c r="I40" s="47"/>
      <c r="J40" s="65"/>
      <c r="K40" s="46"/>
      <c r="L40" s="46"/>
      <c r="M40" s="46"/>
      <c r="N40" s="46"/>
      <c r="O40" s="46"/>
      <c r="P40" s="1"/>
      <c r="Q40" s="1"/>
      <c r="R40" s="1"/>
      <c r="S40" s="1"/>
    </row>
    <row r="41" spans="1:19" ht="12.75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9" ht="15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</row>
  </sheetData>
  <mergeCells count="26">
    <mergeCell ref="P28:S28"/>
    <mergeCell ref="H1:H4"/>
    <mergeCell ref="L1:L3"/>
    <mergeCell ref="M1:M3"/>
    <mergeCell ref="N1:N3"/>
    <mergeCell ref="O1:O3"/>
    <mergeCell ref="J4:J10"/>
    <mergeCell ref="L15:O15"/>
    <mergeCell ref="L14:O14"/>
    <mergeCell ref="J11:J15"/>
    <mergeCell ref="J16:J19"/>
    <mergeCell ref="J20:J23"/>
    <mergeCell ref="J24:J26"/>
    <mergeCell ref="L16:O16"/>
    <mergeCell ref="L18:O18"/>
    <mergeCell ref="L19:O19"/>
    <mergeCell ref="F1:F4"/>
    <mergeCell ref="G1:G4"/>
    <mergeCell ref="L11:O11"/>
    <mergeCell ref="L12:O12"/>
    <mergeCell ref="L13:O13"/>
    <mergeCell ref="A1:A4"/>
    <mergeCell ref="B1:B4"/>
    <mergeCell ref="C1:C4"/>
    <mergeCell ref="D1:D4"/>
    <mergeCell ref="E1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21"/>
  <sheetViews>
    <sheetView workbookViewId="0">
      <selection sqref="A1:AA19"/>
    </sheetView>
  </sheetViews>
  <sheetFormatPr defaultColWidth="14.42578125" defaultRowHeight="15.75" customHeight="1" x14ac:dyDescent="0.2"/>
  <sheetData>
    <row r="1" spans="1:28" ht="15.75" customHeight="1" x14ac:dyDescent="0.2">
      <c r="A1" s="28" t="s">
        <v>0</v>
      </c>
      <c r="B1" s="29" t="s">
        <v>42</v>
      </c>
      <c r="C1" s="29" t="s">
        <v>43</v>
      </c>
      <c r="D1" s="29" t="s">
        <v>44</v>
      </c>
      <c r="E1" s="29" t="s">
        <v>45</v>
      </c>
      <c r="F1" s="29" t="s">
        <v>46</v>
      </c>
      <c r="G1" s="29" t="s">
        <v>47</v>
      </c>
      <c r="H1" s="29" t="s">
        <v>48</v>
      </c>
      <c r="I1" s="29" t="s">
        <v>49</v>
      </c>
      <c r="J1" s="18"/>
      <c r="K1" s="26" t="s">
        <v>0</v>
      </c>
      <c r="L1" s="26" t="s">
        <v>1</v>
      </c>
      <c r="M1" s="29" t="s">
        <v>50</v>
      </c>
      <c r="N1" s="26" t="s">
        <v>42</v>
      </c>
      <c r="O1" s="26" t="s">
        <v>45</v>
      </c>
      <c r="P1" s="26" t="s">
        <v>47</v>
      </c>
      <c r="Q1" s="26" t="s">
        <v>44</v>
      </c>
      <c r="R1" s="26" t="s">
        <v>46</v>
      </c>
      <c r="S1" s="29" t="s">
        <v>51</v>
      </c>
      <c r="T1" s="26" t="s">
        <v>48</v>
      </c>
      <c r="U1" s="29" t="s">
        <v>49</v>
      </c>
      <c r="V1" s="18"/>
      <c r="W1" s="26" t="s">
        <v>52</v>
      </c>
      <c r="X1" s="26" t="s">
        <v>53</v>
      </c>
      <c r="Y1" s="26" t="s">
        <v>54</v>
      </c>
      <c r="Z1" s="26" t="s">
        <v>55</v>
      </c>
      <c r="AA1" s="26" t="s">
        <v>56</v>
      </c>
      <c r="AB1" s="1"/>
    </row>
    <row r="2" spans="1:28" ht="15.75" customHeight="1" x14ac:dyDescent="0.2">
      <c r="A2" s="22">
        <v>1</v>
      </c>
      <c r="B2" s="21">
        <v>11</v>
      </c>
      <c r="C2" s="23">
        <v>3.3342465753424699</v>
      </c>
      <c r="D2" s="23">
        <v>26.06</v>
      </c>
      <c r="E2" s="21">
        <v>1</v>
      </c>
      <c r="F2" s="21" t="s">
        <v>57</v>
      </c>
      <c r="G2" s="21" t="s">
        <v>58</v>
      </c>
      <c r="H2" s="21" t="s">
        <v>59</v>
      </c>
      <c r="I2" s="21" t="s">
        <v>60</v>
      </c>
      <c r="J2" s="18"/>
      <c r="K2" s="22">
        <v>1</v>
      </c>
      <c r="L2" s="30" t="s">
        <v>61</v>
      </c>
      <c r="M2" s="30" t="s">
        <v>62</v>
      </c>
      <c r="N2" s="31">
        <v>11</v>
      </c>
      <c r="O2" s="31">
        <v>1</v>
      </c>
      <c r="P2" s="21" t="s">
        <v>58</v>
      </c>
      <c r="Q2" s="23">
        <v>26.06</v>
      </c>
      <c r="R2" s="21" t="s">
        <v>63</v>
      </c>
      <c r="S2" s="31">
        <v>43872.053872053875</v>
      </c>
      <c r="T2" s="21" t="s">
        <v>59</v>
      </c>
      <c r="U2" s="21" t="s">
        <v>64</v>
      </c>
      <c r="V2" s="18"/>
      <c r="W2" s="21">
        <v>1</v>
      </c>
      <c r="X2" s="21">
        <v>10000</v>
      </c>
      <c r="Y2" s="21">
        <v>5.9399999999999995</v>
      </c>
      <c r="Z2" s="21" t="s">
        <v>63</v>
      </c>
      <c r="AA2" s="31">
        <v>1683.5016835016836</v>
      </c>
      <c r="AB2" s="1"/>
    </row>
    <row r="3" spans="1:28" ht="15.75" customHeight="1" x14ac:dyDescent="0.2">
      <c r="A3" s="22">
        <v>2</v>
      </c>
      <c r="B3" s="21">
        <v>12</v>
      </c>
      <c r="C3" s="23">
        <v>3.32328767123288</v>
      </c>
      <c r="D3" s="23">
        <v>22.41</v>
      </c>
      <c r="E3" s="21">
        <v>1</v>
      </c>
      <c r="F3" s="21" t="s">
        <v>57</v>
      </c>
      <c r="G3" s="21" t="s">
        <v>65</v>
      </c>
      <c r="H3" s="21" t="s">
        <v>59</v>
      </c>
      <c r="I3" s="21" t="s">
        <v>60</v>
      </c>
      <c r="J3" s="18"/>
      <c r="K3" s="22">
        <v>2</v>
      </c>
      <c r="L3" s="19"/>
      <c r="M3" s="19"/>
      <c r="N3" s="31">
        <v>30</v>
      </c>
      <c r="O3" s="31">
        <v>1</v>
      </c>
      <c r="P3" s="21" t="s">
        <v>58</v>
      </c>
      <c r="Q3" s="23">
        <v>44.7</v>
      </c>
      <c r="R3" s="21" t="s">
        <v>66</v>
      </c>
      <c r="S3" s="31">
        <v>61570.247933884297</v>
      </c>
      <c r="T3" s="21" t="s">
        <v>59</v>
      </c>
      <c r="U3" s="21" t="s">
        <v>64</v>
      </c>
      <c r="V3" s="18"/>
      <c r="W3" s="21"/>
      <c r="X3" s="18"/>
      <c r="Y3" s="21">
        <v>7.26</v>
      </c>
      <c r="Z3" s="21" t="s">
        <v>66</v>
      </c>
      <c r="AA3" s="31">
        <v>1377.4104683195592</v>
      </c>
      <c r="AB3" s="1"/>
    </row>
    <row r="4" spans="1:28" ht="15.75" customHeight="1" x14ac:dyDescent="0.2">
      <c r="A4" s="22">
        <v>3</v>
      </c>
      <c r="B4" s="21">
        <v>13</v>
      </c>
      <c r="C4" s="23">
        <v>3.3287671232876699</v>
      </c>
      <c r="D4" s="23">
        <v>31.05</v>
      </c>
      <c r="E4" s="21">
        <v>1</v>
      </c>
      <c r="F4" s="21" t="s">
        <v>57</v>
      </c>
      <c r="G4" s="21" t="s">
        <v>65</v>
      </c>
      <c r="H4" s="21" t="s">
        <v>59</v>
      </c>
      <c r="I4" s="21" t="s">
        <v>60</v>
      </c>
      <c r="J4" s="18"/>
      <c r="K4" s="22">
        <v>3</v>
      </c>
      <c r="L4" s="19"/>
      <c r="M4" s="19"/>
      <c r="N4" s="31">
        <v>31</v>
      </c>
      <c r="O4" s="31">
        <v>1</v>
      </c>
      <c r="P4" s="21" t="s">
        <v>58</v>
      </c>
      <c r="Q4" s="23">
        <v>26.34</v>
      </c>
      <c r="R4" s="21" t="s">
        <v>66</v>
      </c>
      <c r="S4" s="31">
        <v>36280.991735537187</v>
      </c>
      <c r="T4" s="21" t="s">
        <v>59</v>
      </c>
      <c r="U4" s="21" t="s">
        <v>64</v>
      </c>
      <c r="V4" s="18"/>
      <c r="W4" s="21"/>
      <c r="X4" s="18"/>
      <c r="Y4" s="21">
        <v>6</v>
      </c>
      <c r="Z4" s="21" t="s">
        <v>67</v>
      </c>
      <c r="AA4" s="31">
        <v>1666.6666666666667</v>
      </c>
      <c r="AB4" s="1"/>
    </row>
    <row r="5" spans="1:28" ht="15.75" customHeight="1" x14ac:dyDescent="0.2">
      <c r="A5" s="22">
        <v>4</v>
      </c>
      <c r="B5" s="21">
        <v>15</v>
      </c>
      <c r="C5" s="23">
        <v>6.0410958904109604</v>
      </c>
      <c r="D5" s="23">
        <v>23.4</v>
      </c>
      <c r="E5" s="21">
        <v>2</v>
      </c>
      <c r="F5" s="21" t="s">
        <v>68</v>
      </c>
      <c r="G5" s="21" t="s">
        <v>58</v>
      </c>
      <c r="H5" s="21" t="s">
        <v>69</v>
      </c>
      <c r="I5" s="21" t="s">
        <v>60</v>
      </c>
      <c r="J5" s="18"/>
      <c r="K5" s="22">
        <v>4</v>
      </c>
      <c r="L5" s="20"/>
      <c r="M5" s="20"/>
      <c r="N5" s="31">
        <v>32</v>
      </c>
      <c r="O5" s="31">
        <v>1</v>
      </c>
      <c r="P5" s="21" t="s">
        <v>58</v>
      </c>
      <c r="Q5" s="23">
        <v>11.03</v>
      </c>
      <c r="R5" s="21" t="s">
        <v>66</v>
      </c>
      <c r="S5" s="31">
        <v>15192.837465564737</v>
      </c>
      <c r="T5" s="21" t="s">
        <v>59</v>
      </c>
      <c r="U5" s="21" t="s">
        <v>64</v>
      </c>
      <c r="V5" s="18"/>
      <c r="W5" s="21"/>
      <c r="X5" s="18"/>
      <c r="Y5" s="21">
        <v>5.4</v>
      </c>
      <c r="Z5" s="21" t="s">
        <v>70</v>
      </c>
      <c r="AA5" s="31">
        <v>1851.8518518518517</v>
      </c>
      <c r="AB5" s="1"/>
    </row>
    <row r="6" spans="1:28" ht="15.75" customHeight="1" x14ac:dyDescent="0.2">
      <c r="A6" s="22">
        <v>5</v>
      </c>
      <c r="B6" s="21">
        <v>16</v>
      </c>
      <c r="C6" s="23">
        <v>6.1835616438356196</v>
      </c>
      <c r="D6" s="23">
        <v>28.05</v>
      </c>
      <c r="E6" s="21">
        <v>2</v>
      </c>
      <c r="F6" s="21" t="s">
        <v>68</v>
      </c>
      <c r="G6" s="21" t="s">
        <v>58</v>
      </c>
      <c r="H6" s="21" t="s">
        <v>69</v>
      </c>
      <c r="I6" s="21" t="s">
        <v>60</v>
      </c>
      <c r="J6" s="18"/>
      <c r="K6" s="25"/>
      <c r="L6" s="26" t="s">
        <v>71</v>
      </c>
      <c r="M6" s="26"/>
      <c r="N6" s="26"/>
      <c r="O6" s="26"/>
      <c r="P6" s="26"/>
      <c r="Q6" s="27">
        <v>108.13000000000001</v>
      </c>
      <c r="R6" s="26"/>
      <c r="S6" s="32">
        <v>156916.13100704012</v>
      </c>
      <c r="T6" s="26"/>
      <c r="U6" s="26"/>
      <c r="V6" s="18"/>
      <c r="W6" s="18"/>
      <c r="X6" s="18"/>
      <c r="Y6" s="21">
        <v>5.9399999999999995</v>
      </c>
      <c r="Z6" s="21" t="s">
        <v>63</v>
      </c>
      <c r="AA6" s="31">
        <v>1683.5016835016836</v>
      </c>
      <c r="AB6" s="1"/>
    </row>
    <row r="7" spans="1:28" ht="15.75" customHeight="1" x14ac:dyDescent="0.2">
      <c r="A7" s="22">
        <v>6</v>
      </c>
      <c r="B7" s="21">
        <v>17</v>
      </c>
      <c r="C7" s="23">
        <v>6.1863013698630098</v>
      </c>
      <c r="D7" s="23">
        <v>36.549999999999997</v>
      </c>
      <c r="E7" s="21">
        <v>2</v>
      </c>
      <c r="F7" s="21" t="s">
        <v>68</v>
      </c>
      <c r="G7" s="21" t="s">
        <v>58</v>
      </c>
      <c r="H7" s="21" t="s">
        <v>69</v>
      </c>
      <c r="I7" s="21" t="s">
        <v>60</v>
      </c>
      <c r="J7" s="18"/>
      <c r="K7" s="22">
        <v>5</v>
      </c>
      <c r="L7" s="30" t="s">
        <v>72</v>
      </c>
      <c r="M7" s="30" t="s">
        <v>73</v>
      </c>
      <c r="N7" s="31">
        <v>15</v>
      </c>
      <c r="O7" s="31">
        <v>2</v>
      </c>
      <c r="P7" s="21" t="s">
        <v>58</v>
      </c>
      <c r="Q7" s="23">
        <v>23.4</v>
      </c>
      <c r="R7" s="21" t="s">
        <v>67</v>
      </c>
      <c r="S7" s="21">
        <v>39000</v>
      </c>
      <c r="T7" s="21" t="s">
        <v>69</v>
      </c>
      <c r="U7" s="21" t="s">
        <v>64</v>
      </c>
      <c r="V7" s="17"/>
      <c r="W7" s="17"/>
      <c r="X7" s="17"/>
      <c r="Y7" s="17"/>
      <c r="Z7" s="17"/>
      <c r="AA7" s="17"/>
      <c r="AB7" s="1"/>
    </row>
    <row r="8" spans="1:28" ht="15.75" customHeight="1" x14ac:dyDescent="0.2">
      <c r="A8" s="22">
        <v>7</v>
      </c>
      <c r="B8" s="21">
        <v>18</v>
      </c>
      <c r="C8" s="23">
        <v>6.2301369863013702</v>
      </c>
      <c r="D8" s="23">
        <v>54.47</v>
      </c>
      <c r="E8" s="21">
        <v>2</v>
      </c>
      <c r="F8" s="21" t="s">
        <v>68</v>
      </c>
      <c r="G8" s="21" t="s">
        <v>58</v>
      </c>
      <c r="H8" s="21" t="s">
        <v>69</v>
      </c>
      <c r="I8" s="21" t="s">
        <v>60</v>
      </c>
      <c r="J8" s="18"/>
      <c r="K8" s="22">
        <v>6</v>
      </c>
      <c r="L8" s="19"/>
      <c r="M8" s="19"/>
      <c r="N8" s="31">
        <v>16</v>
      </c>
      <c r="O8" s="31">
        <v>2</v>
      </c>
      <c r="P8" s="21" t="s">
        <v>58</v>
      </c>
      <c r="Q8" s="23">
        <v>28.05</v>
      </c>
      <c r="R8" s="21" t="s">
        <v>67</v>
      </c>
      <c r="S8" s="21">
        <v>46750</v>
      </c>
      <c r="T8" s="21" t="s">
        <v>69</v>
      </c>
      <c r="U8" s="21" t="s">
        <v>64</v>
      </c>
      <c r="V8" s="17"/>
      <c r="W8" s="17"/>
      <c r="X8" s="17"/>
      <c r="Y8" s="17"/>
      <c r="Z8" s="17"/>
      <c r="AA8" s="17"/>
      <c r="AB8" s="1"/>
    </row>
    <row r="9" spans="1:28" ht="15.75" customHeight="1" x14ac:dyDescent="0.2">
      <c r="A9" s="22">
        <v>8</v>
      </c>
      <c r="B9" s="21">
        <v>19</v>
      </c>
      <c r="C9" s="23">
        <v>6.1780821917808204</v>
      </c>
      <c r="D9" s="23">
        <v>46.87</v>
      </c>
      <c r="E9" s="21">
        <v>2</v>
      </c>
      <c r="F9" s="21" t="s">
        <v>68</v>
      </c>
      <c r="G9" s="21" t="s">
        <v>58</v>
      </c>
      <c r="H9" s="21" t="s">
        <v>69</v>
      </c>
      <c r="I9" s="21" t="s">
        <v>60</v>
      </c>
      <c r="J9" s="18"/>
      <c r="K9" s="22">
        <v>7</v>
      </c>
      <c r="L9" s="19"/>
      <c r="M9" s="19"/>
      <c r="N9" s="31">
        <v>17</v>
      </c>
      <c r="O9" s="31">
        <v>2</v>
      </c>
      <c r="P9" s="21" t="s">
        <v>58</v>
      </c>
      <c r="Q9" s="23">
        <v>36.549999999999997</v>
      </c>
      <c r="R9" s="21" t="s">
        <v>67</v>
      </c>
      <c r="S9" s="31">
        <v>60916.666666666664</v>
      </c>
      <c r="T9" s="21" t="s">
        <v>69</v>
      </c>
      <c r="U9" s="21" t="s">
        <v>64</v>
      </c>
      <c r="V9" s="17"/>
      <c r="W9" s="17"/>
      <c r="X9" s="17"/>
      <c r="Y9" s="17"/>
      <c r="Z9" s="17"/>
      <c r="AA9" s="17"/>
      <c r="AB9" s="1"/>
    </row>
    <row r="10" spans="1:28" ht="15.75" customHeight="1" x14ac:dyDescent="0.2">
      <c r="A10" s="22">
        <v>9</v>
      </c>
      <c r="B10" s="21">
        <v>26</v>
      </c>
      <c r="C10" s="23">
        <v>3.3506849315068501</v>
      </c>
      <c r="D10" s="23">
        <v>27.87</v>
      </c>
      <c r="E10" s="21">
        <v>1</v>
      </c>
      <c r="F10" s="21" t="s">
        <v>57</v>
      </c>
      <c r="G10" s="21" t="s">
        <v>65</v>
      </c>
      <c r="H10" s="21" t="s">
        <v>59</v>
      </c>
      <c r="I10" s="21" t="s">
        <v>60</v>
      </c>
      <c r="J10" s="18"/>
      <c r="K10" s="22">
        <v>8</v>
      </c>
      <c r="L10" s="19"/>
      <c r="M10" s="19"/>
      <c r="N10" s="31">
        <v>18</v>
      </c>
      <c r="O10" s="31">
        <v>2</v>
      </c>
      <c r="P10" s="21" t="s">
        <v>58</v>
      </c>
      <c r="Q10" s="23">
        <v>54.47</v>
      </c>
      <c r="R10" s="21" t="s">
        <v>67</v>
      </c>
      <c r="S10" s="31">
        <v>90783.333333333328</v>
      </c>
      <c r="T10" s="21" t="s">
        <v>69</v>
      </c>
      <c r="U10" s="21" t="s">
        <v>64</v>
      </c>
      <c r="V10" s="17"/>
      <c r="W10" s="17"/>
      <c r="X10" s="17"/>
      <c r="Y10" s="17"/>
      <c r="Z10" s="17"/>
      <c r="AA10" s="17"/>
      <c r="AB10" s="1"/>
    </row>
    <row r="11" spans="1:28" ht="15.75" customHeight="1" x14ac:dyDescent="0.2">
      <c r="A11" s="22">
        <v>10</v>
      </c>
      <c r="B11" s="21">
        <v>27</v>
      </c>
      <c r="C11" s="23">
        <v>5.8520547945205497</v>
      </c>
      <c r="D11" s="23">
        <v>55.48</v>
      </c>
      <c r="E11" s="21">
        <v>2</v>
      </c>
      <c r="F11" s="21" t="s">
        <v>74</v>
      </c>
      <c r="G11" s="21" t="s">
        <v>58</v>
      </c>
      <c r="H11" s="21" t="s">
        <v>69</v>
      </c>
      <c r="I11" s="21" t="s">
        <v>75</v>
      </c>
      <c r="J11" s="18"/>
      <c r="K11" s="22">
        <v>9</v>
      </c>
      <c r="L11" s="19"/>
      <c r="M11" s="19"/>
      <c r="N11" s="31">
        <v>19</v>
      </c>
      <c r="O11" s="31">
        <v>2</v>
      </c>
      <c r="P11" s="21" t="s">
        <v>58</v>
      </c>
      <c r="Q11" s="23">
        <v>46.87</v>
      </c>
      <c r="R11" s="21" t="s">
        <v>67</v>
      </c>
      <c r="S11" s="31">
        <v>78116.666666666672</v>
      </c>
      <c r="T11" s="21" t="s">
        <v>69</v>
      </c>
      <c r="U11" s="21" t="s">
        <v>64</v>
      </c>
      <c r="V11" s="17"/>
      <c r="W11" s="17"/>
      <c r="X11" s="17"/>
      <c r="Y11" s="17"/>
      <c r="Z11" s="17"/>
      <c r="AA11" s="17"/>
      <c r="AB11" s="1"/>
    </row>
    <row r="12" spans="1:28" ht="15.75" customHeight="1" x14ac:dyDescent="0.2">
      <c r="A12" s="22">
        <v>11</v>
      </c>
      <c r="B12" s="21">
        <v>28</v>
      </c>
      <c r="C12" s="23">
        <v>3.1452054794520499</v>
      </c>
      <c r="D12" s="23">
        <v>51.42</v>
      </c>
      <c r="E12" s="21">
        <v>1</v>
      </c>
      <c r="F12" s="21" t="s">
        <v>57</v>
      </c>
      <c r="G12" s="21" t="s">
        <v>65</v>
      </c>
      <c r="H12" s="21" t="s">
        <v>59</v>
      </c>
      <c r="I12" s="21" t="s">
        <v>60</v>
      </c>
      <c r="J12" s="18"/>
      <c r="K12" s="22">
        <v>10</v>
      </c>
      <c r="L12" s="20"/>
      <c r="M12" s="20"/>
      <c r="N12" s="31">
        <v>27</v>
      </c>
      <c r="O12" s="31">
        <v>2</v>
      </c>
      <c r="P12" s="21" t="s">
        <v>58</v>
      </c>
      <c r="Q12" s="23">
        <v>55.48</v>
      </c>
      <c r="R12" s="21" t="s">
        <v>70</v>
      </c>
      <c r="S12" s="31">
        <v>102740.74074074073</v>
      </c>
      <c r="T12" s="21" t="s">
        <v>69</v>
      </c>
      <c r="U12" s="21" t="s">
        <v>76</v>
      </c>
      <c r="V12" s="17"/>
      <c r="W12" s="17"/>
      <c r="X12" s="17"/>
      <c r="Y12" s="17"/>
      <c r="Z12" s="17"/>
      <c r="AA12" s="17"/>
      <c r="AB12" s="1"/>
    </row>
    <row r="13" spans="1:28" ht="15.75" customHeight="1" x14ac:dyDescent="0.2">
      <c r="A13" s="22">
        <v>12</v>
      </c>
      <c r="B13" s="21">
        <v>29</v>
      </c>
      <c r="C13" s="23">
        <v>3.1068493150684899</v>
      </c>
      <c r="D13" s="23">
        <v>80.09</v>
      </c>
      <c r="E13" s="21">
        <v>1</v>
      </c>
      <c r="F13" s="21" t="s">
        <v>57</v>
      </c>
      <c r="G13" s="21" t="s">
        <v>65</v>
      </c>
      <c r="H13" s="21" t="s">
        <v>59</v>
      </c>
      <c r="I13" s="21" t="s">
        <v>60</v>
      </c>
      <c r="J13" s="18"/>
      <c r="K13" s="25"/>
      <c r="L13" s="26" t="s">
        <v>71</v>
      </c>
      <c r="M13" s="26"/>
      <c r="N13" s="26"/>
      <c r="O13" s="26"/>
      <c r="P13" s="26"/>
      <c r="Q13" s="27">
        <v>244.82</v>
      </c>
      <c r="R13" s="26"/>
      <c r="S13" s="32">
        <v>418307.40740740742</v>
      </c>
      <c r="T13" s="26"/>
      <c r="U13" s="26"/>
      <c r="V13" s="17"/>
      <c r="W13" s="17"/>
      <c r="X13" s="17"/>
      <c r="Y13" s="17"/>
      <c r="Z13" s="17"/>
      <c r="AA13" s="17"/>
      <c r="AB13" s="1"/>
    </row>
    <row r="14" spans="1:28" ht="15.75" customHeight="1" x14ac:dyDescent="0.2">
      <c r="A14" s="22">
        <v>13</v>
      </c>
      <c r="B14" s="21">
        <v>30</v>
      </c>
      <c r="C14" s="23">
        <v>2.7616438356164399</v>
      </c>
      <c r="D14" s="23">
        <v>44.7</v>
      </c>
      <c r="E14" s="21">
        <v>1</v>
      </c>
      <c r="F14" s="21" t="s">
        <v>77</v>
      </c>
      <c r="G14" s="21" t="s">
        <v>58</v>
      </c>
      <c r="H14" s="21" t="s">
        <v>59</v>
      </c>
      <c r="I14" s="21" t="s">
        <v>60</v>
      </c>
      <c r="J14" s="18"/>
      <c r="K14" s="22">
        <v>11</v>
      </c>
      <c r="L14" s="30" t="s">
        <v>78</v>
      </c>
      <c r="M14" s="30" t="s">
        <v>79</v>
      </c>
      <c r="N14" s="31">
        <v>12</v>
      </c>
      <c r="O14" s="31">
        <v>1</v>
      </c>
      <c r="P14" s="21" t="s">
        <v>65</v>
      </c>
      <c r="Q14" s="23">
        <v>22.41</v>
      </c>
      <c r="R14" s="21" t="s">
        <v>70</v>
      </c>
      <c r="S14" s="31">
        <v>37727.272727272728</v>
      </c>
      <c r="T14" s="21" t="s">
        <v>59</v>
      </c>
      <c r="U14" s="21" t="s">
        <v>64</v>
      </c>
      <c r="V14" s="17"/>
      <c r="W14" s="17"/>
      <c r="X14" s="17"/>
      <c r="Y14" s="17"/>
      <c r="Z14" s="17"/>
      <c r="AA14" s="17"/>
      <c r="AB14" s="1"/>
    </row>
    <row r="15" spans="1:28" ht="15.75" customHeight="1" x14ac:dyDescent="0.2">
      <c r="A15" s="22">
        <v>14</v>
      </c>
      <c r="B15" s="21">
        <v>31</v>
      </c>
      <c r="C15" s="23">
        <v>2.7561643835616398</v>
      </c>
      <c r="D15" s="23">
        <v>26.34</v>
      </c>
      <c r="E15" s="21">
        <v>1</v>
      </c>
      <c r="F15" s="21" t="s">
        <v>77</v>
      </c>
      <c r="G15" s="21" t="s">
        <v>58</v>
      </c>
      <c r="H15" s="21" t="s">
        <v>59</v>
      </c>
      <c r="I15" s="21" t="s">
        <v>60</v>
      </c>
      <c r="J15" s="18"/>
      <c r="K15" s="22">
        <v>12</v>
      </c>
      <c r="L15" s="19"/>
      <c r="M15" s="19"/>
      <c r="N15" s="31">
        <v>13</v>
      </c>
      <c r="O15" s="31">
        <v>1</v>
      </c>
      <c r="P15" s="21" t="s">
        <v>65</v>
      </c>
      <c r="Q15" s="23">
        <v>31.05</v>
      </c>
      <c r="R15" s="21" t="s">
        <v>70</v>
      </c>
      <c r="S15" s="31">
        <v>52272.727272727279</v>
      </c>
      <c r="T15" s="21" t="s">
        <v>59</v>
      </c>
      <c r="U15" s="21" t="s">
        <v>64</v>
      </c>
      <c r="V15" s="17"/>
      <c r="W15" s="17"/>
      <c r="X15" s="17"/>
      <c r="Y15" s="17"/>
      <c r="Z15" s="17"/>
      <c r="AA15" s="17"/>
      <c r="AB15" s="1"/>
    </row>
    <row r="16" spans="1:28" ht="15.75" customHeight="1" x14ac:dyDescent="0.2">
      <c r="A16" s="22">
        <v>15</v>
      </c>
      <c r="B16" s="21">
        <v>32</v>
      </c>
      <c r="C16" s="23">
        <v>2.8054794520547901</v>
      </c>
      <c r="D16" s="23">
        <v>11.03</v>
      </c>
      <c r="E16" s="21">
        <v>1</v>
      </c>
      <c r="F16" s="21" t="s">
        <v>77</v>
      </c>
      <c r="G16" s="21" t="s">
        <v>58</v>
      </c>
      <c r="H16" s="21" t="s">
        <v>59</v>
      </c>
      <c r="I16" s="21" t="s">
        <v>60</v>
      </c>
      <c r="J16" s="18"/>
      <c r="K16" s="22">
        <v>13</v>
      </c>
      <c r="L16" s="19"/>
      <c r="M16" s="19"/>
      <c r="N16" s="31">
        <v>26</v>
      </c>
      <c r="O16" s="31">
        <v>1</v>
      </c>
      <c r="P16" s="21" t="s">
        <v>65</v>
      </c>
      <c r="Q16" s="23">
        <v>27.87</v>
      </c>
      <c r="R16" s="21" t="s">
        <v>70</v>
      </c>
      <c r="S16" s="31">
        <v>46919.191919191922</v>
      </c>
      <c r="T16" s="21" t="s">
        <v>59</v>
      </c>
      <c r="U16" s="21" t="s">
        <v>64</v>
      </c>
      <c r="V16" s="17"/>
      <c r="W16" s="17"/>
      <c r="X16" s="17"/>
      <c r="Y16" s="17"/>
      <c r="Z16" s="17"/>
      <c r="AA16" s="17"/>
      <c r="AB16" s="1"/>
    </row>
    <row r="17" spans="1:28" ht="15.7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8"/>
      <c r="K17" s="22">
        <v>14</v>
      </c>
      <c r="L17" s="19"/>
      <c r="M17" s="19"/>
      <c r="N17" s="21">
        <v>28</v>
      </c>
      <c r="O17" s="31">
        <v>1</v>
      </c>
      <c r="P17" s="21" t="s">
        <v>65</v>
      </c>
      <c r="Q17" s="23">
        <v>51.42</v>
      </c>
      <c r="R17" s="21" t="s">
        <v>70</v>
      </c>
      <c r="S17" s="31">
        <v>86565.65656565658</v>
      </c>
      <c r="T17" s="21" t="s">
        <v>59</v>
      </c>
      <c r="U17" s="21" t="s">
        <v>64</v>
      </c>
      <c r="V17" s="17"/>
      <c r="W17" s="17"/>
      <c r="X17" s="17"/>
      <c r="Y17" s="17"/>
      <c r="Z17" s="17"/>
      <c r="AA17" s="17"/>
      <c r="AB17" s="1"/>
    </row>
    <row r="18" spans="1:28" ht="15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22">
        <v>15</v>
      </c>
      <c r="L18" s="20"/>
      <c r="M18" s="20"/>
      <c r="N18" s="31">
        <v>29</v>
      </c>
      <c r="O18" s="21">
        <v>1</v>
      </c>
      <c r="P18" s="21" t="s">
        <v>65</v>
      </c>
      <c r="Q18" s="21">
        <v>80.09</v>
      </c>
      <c r="R18" s="21" t="s">
        <v>70</v>
      </c>
      <c r="S18" s="31">
        <v>134831.64983164985</v>
      </c>
      <c r="T18" s="21" t="s">
        <v>59</v>
      </c>
      <c r="U18" s="21" t="s">
        <v>64</v>
      </c>
      <c r="V18" s="17"/>
      <c r="W18" s="17"/>
      <c r="X18" s="17"/>
      <c r="Y18" s="17"/>
      <c r="Z18" s="17"/>
      <c r="AA18" s="17"/>
      <c r="AB18" s="1"/>
    </row>
    <row r="19" spans="1:28" ht="15.75" customHeight="1" x14ac:dyDescent="0.2">
      <c r="A19" s="17"/>
      <c r="B19" s="17"/>
      <c r="C19" s="17"/>
      <c r="D19" s="35"/>
      <c r="E19" s="35"/>
      <c r="F19" s="17"/>
      <c r="G19" s="24"/>
      <c r="H19" s="17"/>
      <c r="I19" s="35"/>
      <c r="J19" s="18"/>
      <c r="K19" s="25"/>
      <c r="L19" s="26" t="s">
        <v>71</v>
      </c>
      <c r="M19" s="25"/>
      <c r="N19" s="25"/>
      <c r="O19" s="25"/>
      <c r="P19" s="25"/>
      <c r="Q19" s="33">
        <v>212.84</v>
      </c>
      <c r="R19" s="25"/>
      <c r="S19" s="34">
        <v>358316.49831649836</v>
      </c>
      <c r="T19" s="25"/>
      <c r="U19" s="25"/>
      <c r="V19" s="17"/>
      <c r="W19" s="17"/>
      <c r="X19" s="17"/>
      <c r="Y19" s="17"/>
      <c r="Z19" s="17"/>
      <c r="AA19" s="17"/>
      <c r="AB19" s="1"/>
    </row>
    <row r="20" spans="1:2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</sheetData>
  <mergeCells count="6">
    <mergeCell ref="L2:L5"/>
    <mergeCell ref="M2:M5"/>
    <mergeCell ref="L7:L12"/>
    <mergeCell ref="M7:M12"/>
    <mergeCell ref="L14:L18"/>
    <mergeCell ref="M14:M1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5"/>
  <sheetViews>
    <sheetView tabSelected="1" workbookViewId="0">
      <selection activeCell="F14" sqref="F14:F18"/>
    </sheetView>
  </sheetViews>
  <sheetFormatPr defaultColWidth="14.42578125" defaultRowHeight="15.75" customHeight="1" x14ac:dyDescent="0.2"/>
  <sheetData>
    <row r="1" spans="1:26" ht="15.75" customHeight="1" thickBot="1" x14ac:dyDescent="0.25">
      <c r="A1" s="46"/>
      <c r="B1" s="39" t="s">
        <v>42</v>
      </c>
      <c r="C1" s="39" t="s">
        <v>3</v>
      </c>
      <c r="D1" s="39" t="s">
        <v>80</v>
      </c>
      <c r="E1" s="47"/>
      <c r="F1" s="39" t="s">
        <v>1</v>
      </c>
      <c r="G1" s="39" t="s">
        <v>42</v>
      </c>
      <c r="H1" s="39" t="s">
        <v>81</v>
      </c>
      <c r="I1" s="40" t="s">
        <v>82</v>
      </c>
      <c r="J1" s="40" t="s">
        <v>83</v>
      </c>
      <c r="K1" s="40" t="s">
        <v>84</v>
      </c>
      <c r="L1" s="40" t="s">
        <v>85</v>
      </c>
      <c r="M1" s="40" t="s">
        <v>86</v>
      </c>
      <c r="N1" s="40" t="s">
        <v>87</v>
      </c>
      <c r="O1" s="41" t="s">
        <v>88</v>
      </c>
      <c r="P1" s="40" t="s">
        <v>89</v>
      </c>
      <c r="Q1" s="41" t="s">
        <v>90</v>
      </c>
      <c r="R1" s="40" t="s">
        <v>91</v>
      </c>
      <c r="S1" s="17"/>
      <c r="T1" s="1"/>
      <c r="U1" s="1"/>
      <c r="V1" s="1"/>
      <c r="W1" s="1"/>
      <c r="X1" s="1"/>
      <c r="Y1" s="1"/>
      <c r="Z1" s="1"/>
    </row>
    <row r="2" spans="1:26" ht="15.75" customHeight="1" thickBot="1" x14ac:dyDescent="0.25">
      <c r="A2" s="46"/>
      <c r="B2" s="48"/>
      <c r="C2" s="48"/>
      <c r="D2" s="39" t="s">
        <v>92</v>
      </c>
      <c r="E2" s="47"/>
      <c r="F2" s="42" t="s">
        <v>61</v>
      </c>
      <c r="G2" s="47">
        <v>11</v>
      </c>
      <c r="H2" s="47" t="s">
        <v>93</v>
      </c>
      <c r="I2" s="43">
        <v>2</v>
      </c>
      <c r="J2" s="43">
        <f t="shared" ref="J2:J5" si="0">(540*I2)</f>
        <v>1080</v>
      </c>
      <c r="K2" s="43">
        <f t="shared" ref="K2:K5" si="1">(J2/10000)</f>
        <v>0.108</v>
      </c>
      <c r="L2" s="43">
        <f>(D3+D4)</f>
        <v>339</v>
      </c>
      <c r="M2" s="47"/>
      <c r="N2" s="47"/>
      <c r="O2" s="49"/>
      <c r="P2" s="47"/>
      <c r="Q2" s="50"/>
      <c r="R2" s="47"/>
      <c r="S2" s="17"/>
      <c r="T2" s="1"/>
      <c r="U2" s="1"/>
      <c r="V2" s="1"/>
      <c r="W2" s="1"/>
      <c r="X2" s="1"/>
      <c r="Y2" s="1"/>
      <c r="Z2" s="1"/>
    </row>
    <row r="3" spans="1:26" ht="15.75" customHeight="1" thickBot="1" x14ac:dyDescent="0.25">
      <c r="A3" s="46"/>
      <c r="B3" s="42">
        <v>11</v>
      </c>
      <c r="C3" s="47">
        <v>312</v>
      </c>
      <c r="D3" s="43">
        <v>179</v>
      </c>
      <c r="E3" s="47"/>
      <c r="F3" s="51"/>
      <c r="G3" s="47">
        <v>30</v>
      </c>
      <c r="H3" s="47" t="s">
        <v>94</v>
      </c>
      <c r="I3" s="43">
        <v>6</v>
      </c>
      <c r="J3" s="43">
        <f t="shared" si="0"/>
        <v>3240</v>
      </c>
      <c r="K3" s="43">
        <f t="shared" si="1"/>
        <v>0.32400000000000001</v>
      </c>
      <c r="L3" s="43">
        <f>(D59+D60+D61+D62+D63+D64)</f>
        <v>799</v>
      </c>
      <c r="M3" s="47"/>
      <c r="N3" s="47"/>
      <c r="O3" s="49" t="s">
        <v>95</v>
      </c>
      <c r="P3" s="47"/>
      <c r="Q3" s="50"/>
      <c r="R3" s="47"/>
      <c r="S3" s="17"/>
      <c r="T3" s="1"/>
      <c r="U3" s="1"/>
      <c r="V3" s="1"/>
      <c r="W3" s="1"/>
      <c r="X3" s="1"/>
      <c r="Y3" s="1"/>
      <c r="Z3" s="1"/>
    </row>
    <row r="4" spans="1:26" ht="15.75" customHeight="1" thickBot="1" x14ac:dyDescent="0.25">
      <c r="A4" s="46"/>
      <c r="B4" s="51"/>
      <c r="C4" s="43">
        <v>328</v>
      </c>
      <c r="D4" s="43">
        <v>160</v>
      </c>
      <c r="E4" s="47"/>
      <c r="F4" s="51"/>
      <c r="G4" s="47">
        <v>31</v>
      </c>
      <c r="H4" s="47" t="s">
        <v>96</v>
      </c>
      <c r="I4" s="43">
        <v>4</v>
      </c>
      <c r="J4" s="43">
        <f t="shared" si="0"/>
        <v>2160</v>
      </c>
      <c r="K4" s="43">
        <f t="shared" si="1"/>
        <v>0.216</v>
      </c>
      <c r="L4" s="43">
        <f>(D65+D66+D67+D68)</f>
        <v>528</v>
      </c>
      <c r="M4" s="47"/>
      <c r="N4" s="47"/>
      <c r="O4" s="44">
        <f>VARP(L2:L5)</f>
        <v>40230.6875</v>
      </c>
      <c r="P4" s="47"/>
      <c r="Q4" s="50"/>
      <c r="R4" s="47"/>
      <c r="S4" s="17"/>
      <c r="T4" s="1"/>
      <c r="U4" s="1"/>
      <c r="V4" s="1"/>
      <c r="W4" s="1"/>
      <c r="X4" s="1"/>
      <c r="Y4" s="1"/>
      <c r="Z4" s="1"/>
    </row>
    <row r="5" spans="1:26" ht="15.75" customHeight="1" thickBot="1" x14ac:dyDescent="0.25">
      <c r="A5" s="46"/>
      <c r="B5" s="39">
        <v>12</v>
      </c>
      <c r="C5" s="43">
        <v>322</v>
      </c>
      <c r="D5" s="43">
        <v>178</v>
      </c>
      <c r="E5" s="47"/>
      <c r="F5" s="51"/>
      <c r="G5" s="47">
        <v>32</v>
      </c>
      <c r="H5" s="47" t="s">
        <v>97</v>
      </c>
      <c r="I5" s="43">
        <v>2</v>
      </c>
      <c r="J5" s="43">
        <f t="shared" si="0"/>
        <v>1080</v>
      </c>
      <c r="K5" s="43">
        <f t="shared" si="1"/>
        <v>0.108</v>
      </c>
      <c r="L5" s="43">
        <f>(D69+D70)</f>
        <v>287</v>
      </c>
      <c r="M5" s="47"/>
      <c r="N5" s="47"/>
      <c r="O5" s="49" t="s">
        <v>98</v>
      </c>
      <c r="P5" s="47"/>
      <c r="Q5" s="50"/>
      <c r="R5" s="47"/>
      <c r="S5" s="17"/>
      <c r="T5" s="1"/>
      <c r="U5" s="1"/>
      <c r="V5" s="1"/>
      <c r="W5" s="1"/>
      <c r="X5" s="1"/>
      <c r="Y5" s="1"/>
      <c r="Z5" s="1"/>
    </row>
    <row r="6" spans="1:26" ht="15.75" customHeight="1" thickBot="1" x14ac:dyDescent="0.25">
      <c r="A6" s="46"/>
      <c r="B6" s="42">
        <v>13</v>
      </c>
      <c r="C6" s="47">
        <v>310</v>
      </c>
      <c r="D6" s="43">
        <v>159</v>
      </c>
      <c r="E6" s="47"/>
      <c r="F6" s="39" t="s">
        <v>71</v>
      </c>
      <c r="G6" s="48"/>
      <c r="H6" s="48"/>
      <c r="I6" s="39">
        <f>SUM(I2:I5)</f>
        <v>14</v>
      </c>
      <c r="J6" s="39"/>
      <c r="K6" s="39">
        <f t="shared" ref="K6:L6" si="2">SUM(K2:K5)</f>
        <v>0.75600000000000001</v>
      </c>
      <c r="L6" s="39">
        <f t="shared" si="2"/>
        <v>1953</v>
      </c>
      <c r="M6" s="44">
        <f>(L6/I6)</f>
        <v>139.5</v>
      </c>
      <c r="N6" s="44"/>
      <c r="O6" s="44">
        <f>_xlfn.VAR.S(L2:L5)</f>
        <v>53640.916666666664</v>
      </c>
      <c r="P6" s="47"/>
      <c r="Q6" s="50"/>
      <c r="R6" s="47"/>
      <c r="S6" s="17"/>
      <c r="T6" s="1"/>
      <c r="U6" s="1"/>
      <c r="V6" s="1"/>
      <c r="W6" s="1"/>
      <c r="X6" s="1"/>
      <c r="Y6" s="1"/>
      <c r="Z6" s="1"/>
    </row>
    <row r="7" spans="1:26" ht="15.75" customHeight="1" thickBot="1" x14ac:dyDescent="0.25">
      <c r="A7" s="46"/>
      <c r="B7" s="51"/>
      <c r="C7" s="47">
        <v>313</v>
      </c>
      <c r="D7" s="43">
        <v>167</v>
      </c>
      <c r="E7" s="47"/>
      <c r="F7" s="42" t="s">
        <v>72</v>
      </c>
      <c r="G7" s="47">
        <v>15</v>
      </c>
      <c r="H7" s="47" t="s">
        <v>99</v>
      </c>
      <c r="I7" s="43">
        <v>3</v>
      </c>
      <c r="J7" s="43">
        <f t="shared" ref="J7:J12" si="3">(540*I7)</f>
        <v>1620</v>
      </c>
      <c r="K7" s="43">
        <f t="shared" ref="K7:K12" si="4">(J7/10000)</f>
        <v>0.16200000000000001</v>
      </c>
      <c r="L7" s="43">
        <f>(D10+D11+D12)</f>
        <v>1005</v>
      </c>
      <c r="M7" s="47"/>
      <c r="N7" s="47"/>
      <c r="O7" s="49"/>
      <c r="P7" s="47"/>
      <c r="Q7" s="50"/>
      <c r="R7" s="47"/>
      <c r="S7" s="17"/>
      <c r="T7" s="1"/>
      <c r="U7" s="1"/>
      <c r="V7" s="1"/>
      <c r="W7" s="1"/>
      <c r="X7" s="1"/>
      <c r="Y7" s="1"/>
      <c r="Z7" s="1"/>
    </row>
    <row r="8" spans="1:26" ht="15.75" customHeight="1" thickBot="1" x14ac:dyDescent="0.25">
      <c r="A8" s="46"/>
      <c r="B8" s="51"/>
      <c r="C8" s="47">
        <v>314</v>
      </c>
      <c r="D8" s="43">
        <v>163</v>
      </c>
      <c r="E8" s="47"/>
      <c r="F8" s="51"/>
      <c r="G8" s="47">
        <v>16</v>
      </c>
      <c r="H8" s="47" t="s">
        <v>100</v>
      </c>
      <c r="I8" s="43">
        <v>4</v>
      </c>
      <c r="J8" s="43">
        <f t="shared" si="3"/>
        <v>2160</v>
      </c>
      <c r="K8" s="43">
        <f t="shared" si="4"/>
        <v>0.216</v>
      </c>
      <c r="L8" s="43">
        <f>(D13+D14+D15+D16)</f>
        <v>1275</v>
      </c>
      <c r="M8" s="47"/>
      <c r="N8" s="47"/>
      <c r="O8" s="49"/>
      <c r="P8" s="47"/>
      <c r="Q8" s="50"/>
      <c r="R8" s="47"/>
      <c r="S8" s="17"/>
      <c r="T8" s="1"/>
      <c r="U8" s="1"/>
      <c r="V8" s="1"/>
      <c r="W8" s="1"/>
      <c r="X8" s="1"/>
      <c r="Y8" s="1"/>
      <c r="Z8" s="1"/>
    </row>
    <row r="9" spans="1:26" ht="15.75" customHeight="1" thickBot="1" x14ac:dyDescent="0.25">
      <c r="A9" s="46"/>
      <c r="B9" s="51"/>
      <c r="C9" s="43">
        <v>315</v>
      </c>
      <c r="D9" s="43">
        <v>174</v>
      </c>
      <c r="E9" s="47"/>
      <c r="F9" s="51"/>
      <c r="G9" s="47">
        <v>17</v>
      </c>
      <c r="H9" s="47" t="s">
        <v>101</v>
      </c>
      <c r="I9" s="43">
        <v>5</v>
      </c>
      <c r="J9" s="43">
        <f t="shared" si="3"/>
        <v>2700</v>
      </c>
      <c r="K9" s="43">
        <f t="shared" si="4"/>
        <v>0.27</v>
      </c>
      <c r="L9" s="43">
        <f>(D17+D18+D19+D20+D21)</f>
        <v>1641</v>
      </c>
      <c r="M9" s="47"/>
      <c r="N9" s="47"/>
      <c r="O9" s="49"/>
      <c r="P9" s="47"/>
      <c r="Q9" s="50"/>
      <c r="R9" s="47"/>
      <c r="S9" s="17"/>
      <c r="T9" s="1"/>
      <c r="U9" s="1"/>
      <c r="V9" s="1"/>
      <c r="W9" s="1"/>
      <c r="X9" s="1"/>
      <c r="Y9" s="1"/>
      <c r="Z9" s="1"/>
    </row>
    <row r="10" spans="1:26" ht="15.75" customHeight="1" thickBot="1" x14ac:dyDescent="0.25">
      <c r="A10" s="46"/>
      <c r="B10" s="42">
        <v>15</v>
      </c>
      <c r="C10" s="47">
        <v>320</v>
      </c>
      <c r="D10" s="43">
        <v>342</v>
      </c>
      <c r="E10" s="47"/>
      <c r="F10" s="51"/>
      <c r="G10" s="47">
        <v>18</v>
      </c>
      <c r="H10" s="47" t="s">
        <v>102</v>
      </c>
      <c r="I10" s="43">
        <v>6</v>
      </c>
      <c r="J10" s="43">
        <f t="shared" si="3"/>
        <v>3240</v>
      </c>
      <c r="K10" s="43">
        <f t="shared" si="4"/>
        <v>0.32400000000000001</v>
      </c>
      <c r="L10" s="43">
        <f>(D22+D23+D24+D25+D26+D27)</f>
        <v>1838</v>
      </c>
      <c r="M10" s="47"/>
      <c r="N10" s="47"/>
      <c r="O10" s="49" t="s">
        <v>95</v>
      </c>
      <c r="P10" s="47"/>
      <c r="Q10" s="50"/>
      <c r="R10" s="47"/>
      <c r="S10" s="17"/>
      <c r="T10" s="1"/>
      <c r="U10" s="1"/>
      <c r="V10" s="1"/>
      <c r="W10" s="1"/>
      <c r="X10" s="1"/>
      <c r="Y10" s="1"/>
      <c r="Z10" s="1"/>
    </row>
    <row r="11" spans="1:26" ht="15.75" customHeight="1" thickBot="1" x14ac:dyDescent="0.25">
      <c r="A11" s="46"/>
      <c r="B11" s="51"/>
      <c r="C11" s="47">
        <v>325</v>
      </c>
      <c r="D11" s="43">
        <v>322</v>
      </c>
      <c r="E11" s="47"/>
      <c r="F11" s="51"/>
      <c r="G11" s="47">
        <v>19</v>
      </c>
      <c r="H11" s="47" t="s">
        <v>103</v>
      </c>
      <c r="I11" s="43">
        <v>7</v>
      </c>
      <c r="J11" s="43">
        <f t="shared" si="3"/>
        <v>3780</v>
      </c>
      <c r="K11" s="43">
        <f t="shared" si="4"/>
        <v>0.378</v>
      </c>
      <c r="L11" s="43">
        <f>(D28+D29+D30+D31+D32+D33+D34)</f>
        <v>2155</v>
      </c>
      <c r="M11" s="47"/>
      <c r="N11" s="47"/>
      <c r="O11" s="44">
        <f>VARP(L7:L12)</f>
        <v>137884.13888888888</v>
      </c>
      <c r="P11" s="47"/>
      <c r="Q11" s="50"/>
      <c r="R11" s="47"/>
      <c r="S11" s="17"/>
      <c r="T11" s="1"/>
      <c r="U11" s="1"/>
      <c r="V11" s="1"/>
      <c r="W11" s="1"/>
      <c r="X11" s="1"/>
      <c r="Y11" s="1"/>
      <c r="Z11" s="1"/>
    </row>
    <row r="12" spans="1:26" ht="15.75" customHeight="1" thickBot="1" x14ac:dyDescent="0.25">
      <c r="A12" s="46"/>
      <c r="B12" s="51"/>
      <c r="C12" s="43">
        <v>327</v>
      </c>
      <c r="D12" s="43">
        <v>341</v>
      </c>
      <c r="E12" s="47"/>
      <c r="F12" s="51"/>
      <c r="G12" s="47">
        <v>27</v>
      </c>
      <c r="H12" s="47" t="s">
        <v>104</v>
      </c>
      <c r="I12" s="43">
        <v>4</v>
      </c>
      <c r="J12" s="43">
        <f t="shared" si="3"/>
        <v>2160</v>
      </c>
      <c r="K12" s="43">
        <f t="shared" si="4"/>
        <v>0.216</v>
      </c>
      <c r="L12" s="43">
        <f>(D39+D40+D41+D42)</f>
        <v>1525</v>
      </c>
      <c r="M12" s="47"/>
      <c r="N12" s="47"/>
      <c r="O12" s="49" t="s">
        <v>98</v>
      </c>
      <c r="P12" s="47"/>
      <c r="Q12" s="50"/>
      <c r="R12" s="47"/>
      <c r="S12" s="17"/>
      <c r="T12" s="1"/>
      <c r="U12" s="1"/>
      <c r="V12" s="1"/>
      <c r="W12" s="1"/>
      <c r="X12" s="1"/>
      <c r="Y12" s="1"/>
      <c r="Z12" s="1"/>
    </row>
    <row r="13" spans="1:26" ht="15.75" customHeight="1" thickBot="1" x14ac:dyDescent="0.25">
      <c r="A13" s="46"/>
      <c r="B13" s="42">
        <v>16</v>
      </c>
      <c r="C13" s="47">
        <v>329</v>
      </c>
      <c r="D13" s="43">
        <v>325</v>
      </c>
      <c r="E13" s="47"/>
      <c r="F13" s="39" t="s">
        <v>71</v>
      </c>
      <c r="G13" s="48"/>
      <c r="H13" s="48"/>
      <c r="I13" s="39">
        <f>SUM(I7:I12)</f>
        <v>29</v>
      </c>
      <c r="J13" s="39"/>
      <c r="K13" s="39">
        <f t="shared" ref="K13:L13" si="5">SUM(K7:K12)</f>
        <v>1.5660000000000001</v>
      </c>
      <c r="L13" s="39">
        <f t="shared" si="5"/>
        <v>9439</v>
      </c>
      <c r="M13" s="44">
        <f>(L13/I13)</f>
        <v>325.48275862068965</v>
      </c>
      <c r="N13" s="49"/>
      <c r="O13" s="44">
        <f>_xlfn.VAR.S(L7:L12)</f>
        <v>165460.96666666679</v>
      </c>
      <c r="P13" s="47"/>
      <c r="Q13" s="50"/>
      <c r="R13" s="47"/>
      <c r="S13" s="17"/>
      <c r="T13" s="1"/>
      <c r="U13" s="1"/>
      <c r="V13" s="1"/>
      <c r="W13" s="1"/>
      <c r="X13" s="1"/>
      <c r="Y13" s="1"/>
      <c r="Z13" s="1"/>
    </row>
    <row r="14" spans="1:26" ht="15.75" customHeight="1" thickBot="1" x14ac:dyDescent="0.25">
      <c r="A14" s="46"/>
      <c r="B14" s="51"/>
      <c r="C14" s="47">
        <v>333</v>
      </c>
      <c r="D14" s="43">
        <v>320</v>
      </c>
      <c r="E14" s="47"/>
      <c r="F14" s="42" t="s">
        <v>78</v>
      </c>
      <c r="G14" s="47">
        <v>12</v>
      </c>
      <c r="H14" s="43" t="s">
        <v>105</v>
      </c>
      <c r="I14" s="43">
        <v>1</v>
      </c>
      <c r="J14" s="43">
        <f t="shared" ref="J14:J18" si="6">(540*I14)</f>
        <v>540</v>
      </c>
      <c r="K14" s="43">
        <f t="shared" ref="K14:K18" si="7">(J14/10000)</f>
        <v>5.3999999999999999E-2</v>
      </c>
      <c r="L14" s="43">
        <f>(D5)</f>
        <v>178</v>
      </c>
      <c r="M14" s="47"/>
      <c r="N14" s="47"/>
      <c r="O14" s="49"/>
      <c r="P14" s="47"/>
      <c r="Q14" s="50"/>
      <c r="R14" s="47"/>
      <c r="S14" s="17"/>
      <c r="T14" s="1"/>
      <c r="U14" s="1"/>
      <c r="V14" s="1"/>
      <c r="W14" s="1"/>
      <c r="X14" s="1"/>
      <c r="Y14" s="1"/>
      <c r="Z14" s="1"/>
    </row>
    <row r="15" spans="1:26" ht="15.75" customHeight="1" thickBot="1" x14ac:dyDescent="0.25">
      <c r="A15" s="46"/>
      <c r="B15" s="51"/>
      <c r="C15" s="47">
        <v>336</v>
      </c>
      <c r="D15" s="43">
        <v>306</v>
      </c>
      <c r="E15" s="47"/>
      <c r="F15" s="51"/>
      <c r="G15" s="47">
        <v>13</v>
      </c>
      <c r="H15" s="47" t="s">
        <v>106</v>
      </c>
      <c r="I15" s="43">
        <v>4</v>
      </c>
      <c r="J15" s="43">
        <f t="shared" si="6"/>
        <v>2160</v>
      </c>
      <c r="K15" s="43">
        <f t="shared" si="7"/>
        <v>0.216</v>
      </c>
      <c r="L15" s="43">
        <f>(D6+D7+D8+D9)</f>
        <v>663</v>
      </c>
      <c r="M15" s="47"/>
      <c r="N15" s="47"/>
      <c r="O15" s="49"/>
      <c r="P15" s="47"/>
      <c r="Q15" s="50"/>
      <c r="R15" s="47"/>
      <c r="S15" s="17"/>
      <c r="T15" s="1"/>
      <c r="U15" s="1"/>
      <c r="V15" s="1"/>
      <c r="W15" s="1"/>
      <c r="X15" s="1"/>
      <c r="Y15" s="1"/>
      <c r="Z15" s="1"/>
    </row>
    <row r="16" spans="1:26" ht="15.75" customHeight="1" thickBot="1" x14ac:dyDescent="0.25">
      <c r="A16" s="46"/>
      <c r="B16" s="51"/>
      <c r="C16" s="43">
        <v>337</v>
      </c>
      <c r="D16" s="43">
        <v>324</v>
      </c>
      <c r="E16" s="47"/>
      <c r="F16" s="51"/>
      <c r="G16" s="47">
        <v>26</v>
      </c>
      <c r="H16" s="47" t="s">
        <v>107</v>
      </c>
      <c r="I16" s="43">
        <v>4</v>
      </c>
      <c r="J16" s="43">
        <f t="shared" si="6"/>
        <v>2160</v>
      </c>
      <c r="K16" s="43">
        <f t="shared" si="7"/>
        <v>0.216</v>
      </c>
      <c r="L16" s="43">
        <f>(D35+D36+D37+D38)</f>
        <v>673</v>
      </c>
      <c r="M16" s="47"/>
      <c r="N16" s="47"/>
      <c r="O16" s="49" t="s">
        <v>95</v>
      </c>
      <c r="P16" s="47"/>
      <c r="Q16" s="50"/>
      <c r="R16" s="47"/>
      <c r="S16" s="17"/>
      <c r="T16" s="1"/>
      <c r="U16" s="1"/>
      <c r="V16" s="1"/>
      <c r="W16" s="1"/>
      <c r="X16" s="1"/>
      <c r="Y16" s="1"/>
      <c r="Z16" s="1"/>
    </row>
    <row r="17" spans="1:26" ht="15.75" customHeight="1" thickBot="1" x14ac:dyDescent="0.25">
      <c r="A17" s="46"/>
      <c r="B17" s="42">
        <v>17</v>
      </c>
      <c r="C17" s="47">
        <v>331</v>
      </c>
      <c r="D17" s="43">
        <v>317</v>
      </c>
      <c r="E17" s="47"/>
      <c r="F17" s="51"/>
      <c r="G17" s="47">
        <v>28</v>
      </c>
      <c r="H17" s="47" t="s">
        <v>108</v>
      </c>
      <c r="I17" s="43">
        <v>6</v>
      </c>
      <c r="J17" s="43">
        <f t="shared" si="6"/>
        <v>3240</v>
      </c>
      <c r="K17" s="43">
        <f t="shared" si="7"/>
        <v>0.32400000000000001</v>
      </c>
      <c r="L17" s="43">
        <f>(D43+D44+D45+D46+D47+D48)</f>
        <v>994</v>
      </c>
      <c r="M17" s="47"/>
      <c r="N17" s="47"/>
      <c r="O17" s="44">
        <f>VARP(L14:L18)</f>
        <v>269721.03999999998</v>
      </c>
      <c r="P17" s="47"/>
      <c r="Q17" s="50"/>
      <c r="R17" s="47"/>
      <c r="S17" s="17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46"/>
      <c r="B18" s="51"/>
      <c r="C18" s="47">
        <v>332</v>
      </c>
      <c r="D18" s="43">
        <v>342</v>
      </c>
      <c r="E18" s="47"/>
      <c r="F18" s="51"/>
      <c r="G18" s="47">
        <v>29</v>
      </c>
      <c r="H18" s="47" t="s">
        <v>109</v>
      </c>
      <c r="I18" s="43">
        <v>10</v>
      </c>
      <c r="J18" s="43">
        <f t="shared" si="6"/>
        <v>5400</v>
      </c>
      <c r="K18" s="43">
        <f t="shared" si="7"/>
        <v>0.54</v>
      </c>
      <c r="L18" s="43">
        <f>(D49+D50+D51+D52+D53+D54+D55+D56+D57+D58)</f>
        <v>1750</v>
      </c>
      <c r="M18" s="47"/>
      <c r="N18" s="47"/>
      <c r="O18" s="49" t="s">
        <v>98</v>
      </c>
      <c r="P18" s="47"/>
      <c r="Q18" s="50"/>
      <c r="R18" s="47"/>
      <c r="S18" s="17"/>
      <c r="T18" s="1"/>
      <c r="U18" s="1"/>
      <c r="V18" s="1"/>
      <c r="W18" s="1"/>
      <c r="X18" s="1"/>
      <c r="Y18" s="1"/>
      <c r="Z18" s="1"/>
    </row>
    <row r="19" spans="1:26" ht="15.75" customHeight="1" thickBot="1" x14ac:dyDescent="0.25">
      <c r="A19" s="46"/>
      <c r="B19" s="51"/>
      <c r="C19" s="47">
        <v>334</v>
      </c>
      <c r="D19" s="43">
        <v>313</v>
      </c>
      <c r="E19" s="47"/>
      <c r="F19" s="39" t="s">
        <v>71</v>
      </c>
      <c r="G19" s="39"/>
      <c r="H19" s="48"/>
      <c r="I19" s="39">
        <f>SUM(I14:I18)</f>
        <v>25</v>
      </c>
      <c r="J19" s="39"/>
      <c r="K19" s="44">
        <f t="shared" ref="K19:L19" si="8">SUM(K14:K18)</f>
        <v>1.35</v>
      </c>
      <c r="L19" s="39">
        <f t="shared" si="8"/>
        <v>4258</v>
      </c>
      <c r="M19" s="44">
        <f>(L19/I19)</f>
        <v>170.32</v>
      </c>
      <c r="N19" s="49"/>
      <c r="O19" s="44">
        <f>_xlfn.VAR.S(L14:L18)</f>
        <v>337151.30000000005</v>
      </c>
      <c r="P19" s="48"/>
      <c r="Q19" s="49"/>
      <c r="R19" s="48"/>
      <c r="S19" s="17"/>
      <c r="T19" s="1"/>
      <c r="U19" s="1"/>
      <c r="V19" s="1"/>
      <c r="W19" s="1"/>
      <c r="X19" s="1"/>
      <c r="Y19" s="1"/>
      <c r="Z19" s="1"/>
    </row>
    <row r="20" spans="1:26" ht="15.75" customHeight="1" thickBot="1" x14ac:dyDescent="0.25">
      <c r="A20" s="46"/>
      <c r="B20" s="51"/>
      <c r="C20" s="47">
        <v>335</v>
      </c>
      <c r="D20" s="43">
        <v>369</v>
      </c>
      <c r="E20" s="47"/>
      <c r="F20" s="48"/>
      <c r="G20" s="48"/>
      <c r="H20" s="39" t="s">
        <v>110</v>
      </c>
      <c r="I20" s="39">
        <f>(I6+I13+I19)</f>
        <v>68</v>
      </c>
      <c r="J20" s="48"/>
      <c r="K20" s="44">
        <f t="shared" ref="K20:M20" si="9">(K6+K13+K19)</f>
        <v>3.6720000000000002</v>
      </c>
      <c r="L20" s="39">
        <f t="shared" si="9"/>
        <v>15650</v>
      </c>
      <c r="M20" s="44">
        <f t="shared" si="9"/>
        <v>635.3027586206897</v>
      </c>
      <c r="N20" s="44">
        <f>(L20/I20)</f>
        <v>230.14705882352942</v>
      </c>
      <c r="O20" s="44">
        <f>(O6+O13+O19)</f>
        <v>556253.18333333347</v>
      </c>
      <c r="P20" s="44">
        <f>(O20)/(I20)^2</f>
        <v>120.2969687139562</v>
      </c>
      <c r="Q20" s="44">
        <f t="shared" ref="Q20:Q21" si="10">(2)*SQRT(P20)</f>
        <v>21.93599495933168</v>
      </c>
      <c r="R20" s="45">
        <f>(Q20/N20)*100</f>
        <v>9.5312949344060964</v>
      </c>
      <c r="S20" s="17"/>
      <c r="T20" s="1"/>
      <c r="U20" s="1"/>
      <c r="V20" s="1"/>
      <c r="W20" s="1"/>
      <c r="X20" s="1"/>
      <c r="Y20" s="1"/>
      <c r="Z20" s="1"/>
    </row>
    <row r="21" spans="1:26" ht="15.75" customHeight="1" thickBot="1" x14ac:dyDescent="0.25">
      <c r="A21" s="46"/>
      <c r="B21" s="51"/>
      <c r="C21" s="43">
        <v>339</v>
      </c>
      <c r="D21" s="43">
        <v>300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4">
        <f>(O4+O11+O17)</f>
        <v>447835.86638888885</v>
      </c>
      <c r="P21" s="44">
        <f>(O21)/(I20)^2</f>
        <v>96.850317125624755</v>
      </c>
      <c r="Q21" s="44">
        <f t="shared" si="10"/>
        <v>19.682511742724785</v>
      </c>
      <c r="R21" s="45">
        <f>(Q21/N20)*100</f>
        <v>8.552145677350067</v>
      </c>
      <c r="S21" s="17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6"/>
      <c r="B22" s="37">
        <v>18</v>
      </c>
      <c r="C22" s="13">
        <v>338</v>
      </c>
      <c r="D22" s="38">
        <v>242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3"/>
      <c r="Q22" s="14"/>
      <c r="R22" s="13"/>
      <c r="S22" s="13"/>
      <c r="T22" s="1"/>
      <c r="U22" s="1"/>
      <c r="V22" s="1"/>
      <c r="W22" s="1"/>
      <c r="X22" s="1"/>
      <c r="Y22" s="1"/>
      <c r="Z22" s="1"/>
    </row>
    <row r="23" spans="1:26" ht="16.5" x14ac:dyDescent="0.3">
      <c r="A23" s="2"/>
      <c r="B23" s="9"/>
      <c r="C23" s="13">
        <v>340</v>
      </c>
      <c r="D23" s="15">
        <v>349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3"/>
      <c r="Q23" s="14"/>
      <c r="R23" s="13"/>
      <c r="S23" s="13"/>
      <c r="T23" s="1"/>
      <c r="U23" s="1"/>
      <c r="V23" s="1"/>
      <c r="W23" s="1"/>
      <c r="X23" s="1"/>
      <c r="Y23" s="1"/>
      <c r="Z23" s="1"/>
    </row>
    <row r="24" spans="1:26" ht="16.5" x14ac:dyDescent="0.3">
      <c r="A24" s="2"/>
      <c r="B24" s="9"/>
      <c r="C24" s="13">
        <v>342</v>
      </c>
      <c r="D24" s="15">
        <v>345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  <c r="P24" s="13"/>
      <c r="Q24" s="14"/>
      <c r="R24" s="13"/>
      <c r="S24" s="13"/>
      <c r="T24" s="1"/>
      <c r="U24" s="1"/>
      <c r="V24" s="1"/>
      <c r="W24" s="1"/>
      <c r="X24" s="1"/>
      <c r="Y24" s="1"/>
      <c r="Z24" s="1"/>
    </row>
    <row r="25" spans="1:26" ht="16.5" x14ac:dyDescent="0.3">
      <c r="A25" s="2"/>
      <c r="B25" s="9"/>
      <c r="C25" s="13">
        <v>343</v>
      </c>
      <c r="D25" s="15">
        <v>281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/>
      <c r="P25" s="13"/>
      <c r="Q25" s="14"/>
      <c r="R25" s="13"/>
      <c r="S25" s="13"/>
      <c r="T25" s="1"/>
      <c r="U25" s="1"/>
      <c r="V25" s="1"/>
      <c r="W25" s="1"/>
      <c r="X25" s="1"/>
      <c r="Y25" s="1"/>
      <c r="Z25" s="1"/>
    </row>
    <row r="26" spans="1:26" ht="16.5" x14ac:dyDescent="0.3">
      <c r="A26" s="2"/>
      <c r="B26" s="9"/>
      <c r="C26" s="13">
        <v>347</v>
      </c>
      <c r="D26" s="15">
        <v>325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3"/>
      <c r="Q26" s="14"/>
      <c r="R26" s="13"/>
      <c r="S26" s="13"/>
      <c r="T26" s="1"/>
      <c r="U26" s="1"/>
      <c r="V26" s="1"/>
      <c r="W26" s="1"/>
      <c r="X26" s="1"/>
      <c r="Y26" s="1"/>
      <c r="Z26" s="1"/>
    </row>
    <row r="27" spans="1:26" ht="16.5" x14ac:dyDescent="0.3">
      <c r="A27" s="2"/>
      <c r="B27" s="10"/>
      <c r="C27" s="15">
        <v>348</v>
      </c>
      <c r="D27" s="15">
        <v>296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3"/>
      <c r="Q27" s="14"/>
      <c r="R27" s="13"/>
      <c r="S27" s="13"/>
      <c r="T27" s="1"/>
      <c r="U27" s="1"/>
      <c r="V27" s="1"/>
      <c r="W27" s="1"/>
      <c r="X27" s="1"/>
      <c r="Y27" s="1"/>
      <c r="Z27" s="1"/>
    </row>
    <row r="28" spans="1:26" ht="15" x14ac:dyDescent="0.25">
      <c r="A28" s="2"/>
      <c r="B28" s="6">
        <v>19</v>
      </c>
      <c r="C28" s="1">
        <v>341</v>
      </c>
      <c r="D28" s="3">
        <v>319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  <c r="P28" s="1"/>
      <c r="Q28" s="4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2"/>
      <c r="B29" s="7"/>
      <c r="C29" s="1">
        <v>344</v>
      </c>
      <c r="D29" s="3">
        <v>320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  <c r="P29" s="1"/>
      <c r="Q29" s="4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2"/>
      <c r="B30" s="7"/>
      <c r="C30" s="1">
        <v>345</v>
      </c>
      <c r="D30" s="3">
        <v>268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4"/>
      <c r="P30" s="1"/>
      <c r="Q30" s="4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5">
      <c r="A31" s="2"/>
      <c r="B31" s="7"/>
      <c r="C31" s="1">
        <v>346</v>
      </c>
      <c r="D31" s="3">
        <v>254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4"/>
      <c r="P31" s="1"/>
      <c r="Q31" s="4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2"/>
      <c r="B32" s="7"/>
      <c r="C32" s="1">
        <v>349</v>
      </c>
      <c r="D32" s="3">
        <v>362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4"/>
      <c r="P32" s="1"/>
      <c r="Q32" s="4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2"/>
      <c r="B33" s="7"/>
      <c r="C33" s="1">
        <v>351</v>
      </c>
      <c r="D33" s="3">
        <v>335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4"/>
      <c r="P33" s="1"/>
      <c r="Q33" s="4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2"/>
      <c r="B34" s="8"/>
      <c r="C34" s="3">
        <v>352</v>
      </c>
      <c r="D34" s="3">
        <v>297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4"/>
      <c r="P34" s="1"/>
      <c r="Q34" s="4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2"/>
      <c r="B35" s="6">
        <v>26</v>
      </c>
      <c r="C35" s="1">
        <v>170</v>
      </c>
      <c r="D35" s="3">
        <v>167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1"/>
      <c r="Q35" s="4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2"/>
      <c r="B36" s="7"/>
      <c r="C36" s="1">
        <v>176</v>
      </c>
      <c r="D36" s="3">
        <v>174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4"/>
      <c r="P36" s="1"/>
      <c r="Q36" s="4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2"/>
      <c r="B37" s="7"/>
      <c r="C37" s="1">
        <v>178</v>
      </c>
      <c r="D37" s="3">
        <v>167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4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2"/>
      <c r="B38" s="8"/>
      <c r="C38" s="3">
        <v>181</v>
      </c>
      <c r="D38" s="3">
        <v>165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4"/>
      <c r="P38" s="1"/>
      <c r="Q38" s="4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2"/>
      <c r="B39" s="6">
        <v>27</v>
      </c>
      <c r="C39" s="1">
        <v>103</v>
      </c>
      <c r="D39" s="3">
        <v>390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1"/>
      <c r="Q39" s="4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2"/>
      <c r="B40" s="7"/>
      <c r="C40" s="1">
        <v>188</v>
      </c>
      <c r="D40" s="3">
        <v>387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1"/>
      <c r="Q40" s="4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2"/>
      <c r="B41" s="7"/>
      <c r="C41" s="1">
        <v>309</v>
      </c>
      <c r="D41" s="3">
        <v>384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1"/>
      <c r="Q41" s="4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2"/>
      <c r="B42" s="8"/>
      <c r="C42" s="3">
        <v>380</v>
      </c>
      <c r="D42" s="3">
        <v>364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4"/>
      <c r="P42" s="1"/>
      <c r="Q42" s="4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2"/>
      <c r="B43" s="6">
        <v>28</v>
      </c>
      <c r="C43" s="1">
        <v>106</v>
      </c>
      <c r="D43" s="3">
        <v>189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1"/>
      <c r="Q43" s="4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2"/>
      <c r="B44" s="7"/>
      <c r="C44" s="1">
        <v>113</v>
      </c>
      <c r="D44" s="3">
        <v>165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1"/>
      <c r="Q44" s="4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2"/>
      <c r="B45" s="7"/>
      <c r="C45" s="1">
        <v>138</v>
      </c>
      <c r="D45" s="3">
        <v>171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1"/>
      <c r="Q45" s="4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2"/>
      <c r="B46" s="7"/>
      <c r="C46" s="1">
        <v>145</v>
      </c>
      <c r="D46" s="3">
        <v>159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1"/>
      <c r="Q46" s="4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2"/>
      <c r="B47" s="7"/>
      <c r="C47" s="1">
        <v>209</v>
      </c>
      <c r="D47" s="3">
        <v>168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1"/>
      <c r="Q47" s="4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2"/>
      <c r="B48" s="8"/>
      <c r="C48" s="3">
        <v>311</v>
      </c>
      <c r="D48" s="3">
        <v>142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4"/>
      <c r="P48" s="1"/>
      <c r="Q48" s="4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2"/>
      <c r="B49" s="6">
        <v>29</v>
      </c>
      <c r="C49" s="1">
        <v>112</v>
      </c>
      <c r="D49" s="3">
        <v>173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4"/>
      <c r="P49" s="1"/>
      <c r="Q49" s="4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2"/>
      <c r="B50" s="7"/>
      <c r="C50" s="1">
        <v>115</v>
      </c>
      <c r="D50" s="3">
        <v>171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4"/>
      <c r="P50" s="1"/>
      <c r="Q50" s="4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2"/>
      <c r="B51" s="7"/>
      <c r="C51" s="1">
        <v>118</v>
      </c>
      <c r="D51" s="3">
        <v>176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1"/>
      <c r="Q51" s="4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2"/>
      <c r="B52" s="7"/>
      <c r="C52" s="1">
        <v>121</v>
      </c>
      <c r="D52" s="3">
        <v>178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  <c r="P52" s="1"/>
      <c r="Q52" s="4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2"/>
      <c r="B53" s="7"/>
      <c r="C53" s="1">
        <v>123</v>
      </c>
      <c r="D53" s="3">
        <v>187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1"/>
      <c r="Q53" s="4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2"/>
      <c r="B54" s="7"/>
      <c r="C54" s="1">
        <v>125</v>
      </c>
      <c r="D54" s="3">
        <v>185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4"/>
      <c r="P54" s="1"/>
      <c r="Q54" s="4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2"/>
      <c r="B55" s="7"/>
      <c r="C55" s="1">
        <v>231</v>
      </c>
      <c r="D55" s="3">
        <v>185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1"/>
      <c r="Q55" s="4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2"/>
      <c r="B56" s="7"/>
      <c r="C56" s="1">
        <v>300</v>
      </c>
      <c r="D56" s="3">
        <v>127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1"/>
      <c r="Q56" s="4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2"/>
      <c r="B57" s="7"/>
      <c r="C57" s="1">
        <v>301</v>
      </c>
      <c r="D57" s="3">
        <v>180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1"/>
      <c r="Q57" s="4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2"/>
      <c r="B58" s="8"/>
      <c r="C58" s="3">
        <v>302</v>
      </c>
      <c r="D58" s="3">
        <v>188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4"/>
      <c r="P58" s="1"/>
      <c r="Q58" s="4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2"/>
      <c r="B59" s="6">
        <v>30</v>
      </c>
      <c r="C59" s="1">
        <v>136</v>
      </c>
      <c r="D59" s="3">
        <v>125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1"/>
      <c r="Q59" s="4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2"/>
      <c r="B60" s="7"/>
      <c r="C60" s="1">
        <v>141</v>
      </c>
      <c r="D60" s="3">
        <v>127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1"/>
      <c r="Q60" s="4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2"/>
      <c r="B61" s="7"/>
      <c r="C61" s="1">
        <v>149</v>
      </c>
      <c r="D61" s="3">
        <v>147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1"/>
      <c r="Q61" s="4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2"/>
      <c r="B62" s="7"/>
      <c r="C62" s="1">
        <v>151</v>
      </c>
      <c r="D62" s="3">
        <v>137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4"/>
      <c r="P62" s="1"/>
      <c r="Q62" s="4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2"/>
      <c r="B63" s="7"/>
      <c r="C63" s="1">
        <v>305</v>
      </c>
      <c r="D63" s="3">
        <v>134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1"/>
      <c r="Q63" s="4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2"/>
      <c r="B64" s="8"/>
      <c r="C64" s="3">
        <v>306</v>
      </c>
      <c r="D64" s="3">
        <v>129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1"/>
      <c r="Q64" s="4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2"/>
      <c r="B65" s="6">
        <v>31</v>
      </c>
      <c r="C65" s="1">
        <v>156</v>
      </c>
      <c r="D65" s="3">
        <v>127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1"/>
      <c r="Q65" s="4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2"/>
      <c r="B66" s="7"/>
      <c r="C66" s="1">
        <v>160</v>
      </c>
      <c r="D66" s="3">
        <v>135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1"/>
      <c r="Q66" s="4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2"/>
      <c r="B67" s="7"/>
      <c r="C67" s="1">
        <v>307</v>
      </c>
      <c r="D67" s="3">
        <v>139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1"/>
      <c r="Q67" s="4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2"/>
      <c r="B68" s="8"/>
      <c r="C68" s="3">
        <v>308</v>
      </c>
      <c r="D68" s="3">
        <v>127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1"/>
      <c r="Q68" s="4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2"/>
      <c r="B69" s="6">
        <v>32</v>
      </c>
      <c r="C69" s="1">
        <v>163</v>
      </c>
      <c r="D69" s="3">
        <v>148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1"/>
      <c r="Q69" s="4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2"/>
      <c r="B70" s="8"/>
      <c r="C70" s="3">
        <v>167</v>
      </c>
      <c r="D70" s="3">
        <v>139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  <c r="P70" s="1"/>
      <c r="Q70" s="4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"/>
      <c r="P71" s="1"/>
      <c r="Q71" s="4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1"/>
      <c r="Q72" s="4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1"/>
      <c r="Q73" s="4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1"/>
      <c r="Q74" s="4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4"/>
      <c r="P75" s="1"/>
      <c r="Q75" s="4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1"/>
      <c r="Q76" s="4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1"/>
      <c r="Q77" s="4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1"/>
      <c r="Q78" s="4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1"/>
      <c r="Q79" s="4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1"/>
      <c r="Q80" s="4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1"/>
      <c r="Q81" s="4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4"/>
      <c r="P82" s="1"/>
      <c r="Q82" s="4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4"/>
      <c r="P83" s="1"/>
      <c r="Q83" s="4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4"/>
      <c r="P84" s="1"/>
      <c r="Q84" s="4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4"/>
      <c r="P85" s="1"/>
      <c r="Q85" s="4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4"/>
      <c r="P86" s="1"/>
      <c r="Q86" s="4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4"/>
      <c r="P87" s="1"/>
      <c r="Q87" s="4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4"/>
      <c r="P88" s="1"/>
      <c r="Q88" s="4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4"/>
      <c r="P89" s="1"/>
      <c r="Q89" s="4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4"/>
      <c r="P90" s="1"/>
      <c r="Q90" s="4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4"/>
      <c r="P91" s="1"/>
      <c r="Q91" s="4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4"/>
      <c r="P92" s="1"/>
      <c r="Q92" s="4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4"/>
      <c r="P93" s="1"/>
      <c r="Q93" s="4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4"/>
      <c r="P94" s="1"/>
      <c r="Q94" s="4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4"/>
      <c r="P95" s="1"/>
      <c r="Q95" s="4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4"/>
      <c r="P96" s="1"/>
      <c r="Q96" s="4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4"/>
      <c r="P97" s="1"/>
      <c r="Q97" s="4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4"/>
      <c r="P98" s="1"/>
      <c r="Q98" s="4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4"/>
      <c r="P99" s="1"/>
      <c r="Q99" s="4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4"/>
      <c r="P100" s="1"/>
      <c r="Q100" s="4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"/>
      <c r="P101" s="1"/>
      <c r="Q101" s="4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4"/>
      <c r="P102" s="1"/>
      <c r="Q102" s="4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4"/>
      <c r="P103" s="1"/>
      <c r="Q103" s="4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4"/>
      <c r="P104" s="1"/>
      <c r="Q104" s="4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4"/>
      <c r="P105" s="1"/>
      <c r="Q105" s="4"/>
      <c r="R105" s="1"/>
      <c r="S105" s="1"/>
      <c r="T105" s="1"/>
      <c r="U105" s="1"/>
      <c r="V105" s="1"/>
      <c r="W105" s="1"/>
      <c r="X105" s="1"/>
      <c r="Y105" s="1"/>
      <c r="Z105" s="1"/>
    </row>
  </sheetData>
  <mergeCells count="17">
    <mergeCell ref="B13:B16"/>
    <mergeCell ref="F14:F18"/>
    <mergeCell ref="B59:B64"/>
    <mergeCell ref="B65:B68"/>
    <mergeCell ref="B69:B70"/>
    <mergeCell ref="B17:B21"/>
    <mergeCell ref="B22:B27"/>
    <mergeCell ref="B28:B34"/>
    <mergeCell ref="B35:B38"/>
    <mergeCell ref="B39:B42"/>
    <mergeCell ref="B43:B48"/>
    <mergeCell ref="B49:B58"/>
    <mergeCell ref="F2:F5"/>
    <mergeCell ref="B3:B4"/>
    <mergeCell ref="B6:B9"/>
    <mergeCell ref="F7:F12"/>
    <mergeCell ref="B10:B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55119</dc:creator>
  <cp:lastModifiedBy>55119</cp:lastModifiedBy>
  <dcterms:created xsi:type="dcterms:W3CDTF">2021-11-19T00:51:02Z</dcterms:created>
  <dcterms:modified xsi:type="dcterms:W3CDTF">2021-11-19T00:51:05Z</dcterms:modified>
</cp:coreProperties>
</file>