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. 1" sheetId="1" r:id="rId4"/>
    <sheet state="visible" name="Ex.2" sheetId="2" r:id="rId5"/>
    <sheet state="visible" name="Ex.3" sheetId="3" r:id="rId6"/>
  </sheets>
  <definedNames/>
  <calcPr/>
  <extLst>
    <ext uri="GoogleSheetsCustomDataVersion1">
      <go:sheetsCustomData xmlns:go="http://customooxmlschemas.google.com/" r:id="rId7" roundtripDataSignature="AMtx7mjdRv3XOvxhigI/mifmdBR/a9ZtvA=="/>
    </ext>
  </extLst>
</workbook>
</file>

<file path=xl/sharedStrings.xml><?xml version="1.0" encoding="utf-8"?>
<sst xmlns="http://schemas.openxmlformats.org/spreadsheetml/2006/main" count="288" uniqueCount="149">
  <si>
    <t>I. Amostra Estratificada</t>
  </si>
  <si>
    <t>A tabela abaixo apresenta os dados de um levantamento do palmiteiro juçara (Euterpe edulis – Arecaceae) na região do Vale do Ribeira, Estado de São Paulo.</t>
  </si>
  <si>
    <t>O exemplo é composto de 34 arvoredos (parcelas de 1600m2) locados no campo segundo a amostragem estratificada.</t>
  </si>
  <si>
    <t>Em cada um dos quatro estratos, realizou-se uma amostragem aleatória simples.</t>
  </si>
  <si>
    <t>A área basal e os DAP médio e médio quadrático se referem apenas às plantas do palmiteiro juçara.</t>
  </si>
  <si>
    <t>Estrato</t>
  </si>
  <si>
    <t>Área do</t>
  </si>
  <si>
    <t>Parcela</t>
  </si>
  <si>
    <t>Número de</t>
  </si>
  <si>
    <t>Área</t>
  </si>
  <si>
    <t>DAP</t>
  </si>
  <si>
    <t>DAP médio</t>
  </si>
  <si>
    <t>Palmiterios</t>
  </si>
  <si>
    <t>Basal</t>
  </si>
  <si>
    <t>médio</t>
  </si>
  <si>
    <t>quadrático</t>
  </si>
  <si>
    <t>(ha)</t>
  </si>
  <si>
    <t>(1/ha)</t>
  </si>
  <si>
    <t>(m2/ha)</t>
  </si>
  <si>
    <t>(cm)</t>
  </si>
  <si>
    <t>I</t>
  </si>
  <si>
    <t>II</t>
  </si>
  <si>
    <t>III</t>
  </si>
  <si>
    <t>IV</t>
  </si>
  <si>
    <t>Total</t>
  </si>
  <si>
    <t>Média populacional (û)</t>
  </si>
  <si>
    <t>1) Econtre o invervalo de confiança de 95% para a MÉDIA POPULACIONAL dos atributos.</t>
  </si>
  <si>
    <t>2) Encontre o tamanho de amostra necessária para erro amostral aceitável de 10% para cada um dos atributos</t>
  </si>
  <si>
    <t>3) Encontre o tamanho de amostra necessária para erro amostral aceitável de 5% para cada um dos atributos</t>
  </si>
  <si>
    <t>4) Compare a precisão da Amostragem Estratificada com a da Amostragem Aleatória Simples (Exercício Aula 8).</t>
  </si>
  <si>
    <t>Estrato I</t>
  </si>
  <si>
    <t>Estrato II</t>
  </si>
  <si>
    <t>Estrato III</t>
  </si>
  <si>
    <t>Estrato IV</t>
  </si>
  <si>
    <t>Estimadores por estrato</t>
  </si>
  <si>
    <t>Área do estrato (ha)</t>
  </si>
  <si>
    <r>
      <rPr>
        <rFont val="Arial"/>
        <color theme="1"/>
      </rPr>
      <t xml:space="preserve">Tamanho do estrato </t>
    </r>
    <r>
      <rPr>
        <rFont val="Arial"/>
        <b/>
        <color theme="1"/>
        <sz val="10.0"/>
      </rPr>
      <t>(Nh)</t>
    </r>
  </si>
  <si>
    <r>
      <rPr>
        <rFont val="Arial"/>
        <color theme="1"/>
      </rPr>
      <t xml:space="preserve">Tamanho da amostra no estrato </t>
    </r>
    <r>
      <rPr>
        <rFont val="Arial"/>
        <b/>
        <color theme="1"/>
        <sz val="10.0"/>
      </rPr>
      <t>(nh)</t>
    </r>
  </si>
  <si>
    <r>
      <rPr>
        <rFont val="Arial"/>
        <color theme="1"/>
      </rPr>
      <t xml:space="preserve">Calcular) índice do Estrato </t>
    </r>
    <r>
      <rPr>
        <rFont val="Arial"/>
        <b/>
        <color theme="1"/>
        <sz val="10.0"/>
      </rPr>
      <t>(ah)</t>
    </r>
  </si>
  <si>
    <r>
      <rPr>
        <rFont val="Arial"/>
        <color theme="1"/>
      </rPr>
      <t xml:space="preserve">Estimar) Variância do estrato </t>
    </r>
    <r>
      <rPr>
        <rFont val="Arial"/>
        <b/>
        <color theme="1"/>
        <sz val="10.0"/>
      </rPr>
      <t>(</t>
    </r>
    <r>
      <rPr>
        <rFont val="Calibri"/>
        <b/>
        <color theme="1"/>
        <sz val="10.0"/>
      </rPr>
      <t>α²h)</t>
    </r>
  </si>
  <si>
    <r>
      <rPr>
        <rFont val="Arial"/>
        <color theme="1"/>
      </rPr>
      <t xml:space="preserve">Estimar) O total do estrato </t>
    </r>
    <r>
      <rPr>
        <rFont val="Arial"/>
        <b/>
        <color theme="1"/>
        <sz val="10.0"/>
      </rPr>
      <t>(</t>
    </r>
    <r>
      <rPr>
        <rFont val="Calibri"/>
        <b/>
        <color theme="1"/>
        <sz val="10.0"/>
      </rPr>
      <t>τ</t>
    </r>
    <r>
      <rPr>
        <rFont val="Arial"/>
        <b/>
        <color theme="1"/>
        <sz val="10.0"/>
      </rPr>
      <t>h)</t>
    </r>
  </si>
  <si>
    <r>
      <rPr>
        <rFont val="Arial"/>
        <color theme="1"/>
      </rPr>
      <t xml:space="preserve">Estimar) A variância do total do estrato </t>
    </r>
    <r>
      <rPr>
        <rFont val="Arial"/>
        <b/>
        <color theme="1"/>
        <sz val="10.0"/>
      </rPr>
      <t>(VAR(τh))</t>
    </r>
  </si>
  <si>
    <t>Estimadores para a Floresta</t>
  </si>
  <si>
    <r>
      <rPr>
        <rFont val="Arial"/>
        <color theme="1"/>
      </rPr>
      <t xml:space="preserve">Total da Floresta </t>
    </r>
    <r>
      <rPr>
        <rFont val="Arial"/>
        <b/>
        <color theme="1"/>
        <sz val="10.0"/>
      </rPr>
      <t>[</t>
    </r>
    <r>
      <rPr>
        <rFont val="Calibri"/>
        <b/>
        <color theme="1"/>
        <sz val="10.0"/>
      </rPr>
      <t>τ = ∑τh]</t>
    </r>
  </si>
  <si>
    <r>
      <rPr>
        <rFont val="Arial"/>
        <color theme="1"/>
      </rPr>
      <t xml:space="preserve">Variância do total da Floresta </t>
    </r>
    <r>
      <rPr>
        <rFont val="Arial"/>
        <b/>
        <color theme="1"/>
        <sz val="10.0"/>
      </rPr>
      <t>[Var(</t>
    </r>
    <r>
      <rPr>
        <rFont val="Calibri"/>
        <b/>
        <color theme="1"/>
        <sz val="10.0"/>
      </rPr>
      <t>τ</t>
    </r>
    <r>
      <rPr>
        <rFont val="Arial"/>
        <b/>
        <color theme="1"/>
        <sz val="10.0"/>
      </rPr>
      <t xml:space="preserve">) = </t>
    </r>
    <r>
      <rPr>
        <rFont val="Calibri"/>
        <b/>
        <color theme="1"/>
        <sz val="10.0"/>
      </rPr>
      <t>∑</t>
    </r>
    <r>
      <rPr>
        <rFont val="Arial"/>
        <b/>
        <color theme="1"/>
        <sz val="10.0"/>
      </rPr>
      <t>var(</t>
    </r>
    <r>
      <rPr>
        <rFont val="Calibri"/>
        <b/>
        <color theme="1"/>
        <sz val="10.0"/>
      </rPr>
      <t>τ</t>
    </r>
    <r>
      <rPr>
        <rFont val="Arial"/>
        <b/>
        <color theme="1"/>
        <sz val="10.0"/>
      </rPr>
      <t>h)]</t>
    </r>
  </si>
  <si>
    <r>
      <rPr>
        <rFont val="Arial"/>
        <color theme="1"/>
      </rPr>
      <t xml:space="preserve">Tamanho da Floresta </t>
    </r>
    <r>
      <rPr>
        <rFont val="Arial"/>
        <b/>
        <color theme="1"/>
        <sz val="10.0"/>
      </rPr>
      <t xml:space="preserve">[N = </t>
    </r>
    <r>
      <rPr>
        <rFont val="Calibri"/>
        <b/>
        <color theme="1"/>
        <sz val="10.0"/>
      </rPr>
      <t>∑N</t>
    </r>
    <r>
      <rPr>
        <rFont val="Arial"/>
        <b/>
        <color theme="1"/>
        <sz val="10.0"/>
      </rPr>
      <t>h]</t>
    </r>
  </si>
  <si>
    <r>
      <rPr>
        <rFont val="Arial"/>
        <color theme="1"/>
      </rPr>
      <t xml:space="preserve">Média da Floresta </t>
    </r>
    <r>
      <rPr>
        <rFont val="Arial"/>
        <b/>
        <color theme="1"/>
        <sz val="10.0"/>
      </rPr>
      <t>[</t>
    </r>
    <r>
      <rPr>
        <rFont val="Calibri"/>
        <b/>
        <color theme="1"/>
        <sz val="10.0"/>
      </rPr>
      <t xml:space="preserve">û </t>
    </r>
    <r>
      <rPr>
        <rFont val="Arial"/>
        <b/>
        <color theme="1"/>
        <sz val="10.0"/>
      </rPr>
      <t xml:space="preserve">= </t>
    </r>
    <r>
      <rPr>
        <rFont val="Calibri"/>
        <b/>
        <color theme="1"/>
        <sz val="10.0"/>
      </rPr>
      <t>τ</t>
    </r>
    <r>
      <rPr>
        <rFont val="Arial"/>
        <b/>
        <color theme="1"/>
        <sz val="10.0"/>
      </rPr>
      <t>/N]</t>
    </r>
  </si>
  <si>
    <r>
      <rPr>
        <rFont val="Arial"/>
        <color theme="1"/>
      </rPr>
      <t xml:space="preserve">Variância da média da Floresta </t>
    </r>
    <r>
      <rPr>
        <rFont val="Arial"/>
        <b/>
        <color theme="1"/>
        <sz val="10.0"/>
      </rPr>
      <t>[Var(</t>
    </r>
    <r>
      <rPr>
        <rFont val="Calibri"/>
        <b/>
        <color theme="1"/>
        <sz val="10.0"/>
      </rPr>
      <t>û</t>
    </r>
    <r>
      <rPr>
        <rFont val="Arial"/>
        <b/>
        <color theme="1"/>
        <sz val="10.0"/>
      </rPr>
      <t>) = Var(</t>
    </r>
    <r>
      <rPr>
        <rFont val="Calibri"/>
        <b/>
        <color theme="1"/>
        <sz val="10.0"/>
      </rPr>
      <t>τ</t>
    </r>
    <r>
      <rPr>
        <rFont val="Arial"/>
        <b/>
        <color theme="1"/>
        <sz val="10.0"/>
      </rPr>
      <t>)/N²]</t>
    </r>
  </si>
  <si>
    <t>Estimadores para Floresta</t>
  </si>
  <si>
    <r>
      <rPr>
        <rFont val="Arial"/>
        <color theme="1"/>
      </rPr>
      <t xml:space="preserve">Tamanho efetivo da amostra na Floresta </t>
    </r>
    <r>
      <rPr>
        <rFont val="Arial"/>
        <b/>
        <color theme="1"/>
        <sz val="10.0"/>
      </rPr>
      <t>(ne)</t>
    </r>
  </si>
  <si>
    <r>
      <rPr>
        <rFont val="Arial"/>
        <color theme="1"/>
      </rPr>
      <t xml:space="preserve">Índice do estrato </t>
    </r>
    <r>
      <rPr>
        <rFont val="Arial"/>
        <b/>
        <color theme="1"/>
        <sz val="10.0"/>
      </rPr>
      <t>[ ah = Nh.(Nh-nh)/nh ]</t>
    </r>
  </si>
  <si>
    <t>Para a média c/ intervalo de confiança (95%)</t>
  </si>
  <si>
    <t>Intervalo de confiança (95%) em porcentagem (%)</t>
  </si>
  <si>
    <t>Tamanho de amostra para Erro amostral</t>
  </si>
  <si>
    <r>
      <rPr>
        <rFont val="Arial"/>
        <b/>
        <color theme="1"/>
      </rPr>
      <t xml:space="preserve">(n*) </t>
    </r>
    <r>
      <rPr>
        <rFont val="Arial"/>
        <b val="0"/>
        <color theme="1"/>
        <sz val="10.0"/>
      </rPr>
      <t>com 10%</t>
    </r>
  </si>
  <si>
    <r>
      <rPr>
        <rFont val="Arial"/>
        <b/>
        <color theme="1"/>
      </rPr>
      <t xml:space="preserve">(n*) </t>
    </r>
    <r>
      <rPr>
        <rFont val="Arial"/>
        <b val="0"/>
        <color theme="1"/>
        <sz val="10.0"/>
      </rPr>
      <t>com 5%</t>
    </r>
  </si>
  <si>
    <r>
      <rPr>
        <rFont val="Arial"/>
        <b/>
        <color theme="1"/>
      </rPr>
      <t>(V%h)</t>
    </r>
    <r>
      <rPr>
        <rFont val="Arial"/>
        <b val="0"/>
        <color theme="1"/>
        <sz val="10.0"/>
      </rPr>
      <t xml:space="preserve"> com 10%</t>
    </r>
  </si>
  <si>
    <r>
      <rPr>
        <rFont val="Arial"/>
        <b/>
        <color theme="1"/>
      </rPr>
      <t xml:space="preserve">(V%h) </t>
    </r>
    <r>
      <rPr>
        <rFont val="Arial"/>
        <b val="0"/>
        <color theme="1"/>
        <sz val="10.0"/>
      </rPr>
      <t>com 5%</t>
    </r>
  </si>
  <si>
    <t>Alocação da amostra nos estratos</t>
  </si>
  <si>
    <r>
      <rPr>
        <rFont val="Arial"/>
        <color theme="1"/>
      </rPr>
      <t xml:space="preserve">Alocação proporcional </t>
    </r>
    <r>
      <rPr>
        <rFont val="Arial"/>
        <b/>
        <color theme="1"/>
        <sz val="10.0"/>
      </rPr>
      <t>[Wh = (Nh/N) = (Nh/∑Ni) ]</t>
    </r>
  </si>
  <si>
    <r>
      <rPr>
        <rFont val="Arial"/>
        <color theme="1"/>
      </rPr>
      <t>Alocação de neyman</t>
    </r>
    <r>
      <rPr>
        <rFont val="Arial"/>
        <b/>
        <color theme="1"/>
        <sz val="10.0"/>
      </rPr>
      <t xml:space="preserve"> [Wh = (Nh.α²h)/(N.α²i) ]</t>
    </r>
  </si>
  <si>
    <r>
      <rPr>
        <rFont val="Arial"/>
        <color theme="1"/>
      </rPr>
      <t xml:space="preserve">Alocação Ótima </t>
    </r>
    <r>
      <rPr>
        <rFont val="Arial"/>
        <b/>
        <color theme="1"/>
        <sz val="10.0"/>
      </rPr>
      <t>[Wh = [(Nh.α²h)/Raíz(Ch)]/[(N.α²i)/Raíz(Ci)]]</t>
    </r>
  </si>
  <si>
    <t>(ah*a^2h)</t>
  </si>
  <si>
    <t>(ah*a^2h)^2</t>
  </si>
  <si>
    <t>ne</t>
  </si>
  <si>
    <t>∑(ah*a^2h)^2</t>
  </si>
  <si>
    <t>(∑ah*a^2h)^2</t>
  </si>
  <si>
    <t>∑ne</t>
  </si>
  <si>
    <t>Estatística_t</t>
  </si>
  <si>
    <t>II. Estratificação de Floresta de Eucalipto</t>
  </si>
  <si>
    <t>A tabela abaixo apresenta os dados de “cadastro” dos talhões de uma floresta plantada de eucalipto.</t>
  </si>
  <si>
    <t>Com base nas informações apresentadas, defina os ESTRATOS  para se realizar uma amostragem estratificada, determinando os talhões quem compõem cada estrato bem como as suas áreas totais (ha).</t>
  </si>
  <si>
    <t>Talhão</t>
  </si>
  <si>
    <t>Idade</t>
  </si>
  <si>
    <t>Área (ha)</t>
  </si>
  <si>
    <t>Rotação</t>
  </si>
  <si>
    <t>Espaçamento</t>
  </si>
  <si>
    <t>Espécie</t>
  </si>
  <si>
    <t>Manejo</t>
  </si>
  <si>
    <t>Tipo de Plantio</t>
  </si>
  <si>
    <t>330X180</t>
  </si>
  <si>
    <t>E. grandis</t>
  </si>
  <si>
    <t>Reforma</t>
  </si>
  <si>
    <t>clonal</t>
  </si>
  <si>
    <t>E. grandis x E. urophylla</t>
  </si>
  <si>
    <t>300x200</t>
  </si>
  <si>
    <t>Condução</t>
  </si>
  <si>
    <t>300x180</t>
  </si>
  <si>
    <t>seminal</t>
  </si>
  <si>
    <t>330x220</t>
  </si>
  <si>
    <t>n</t>
  </si>
  <si>
    <t>Idade (anos)</t>
  </si>
  <si>
    <t>Número de invidíduos por (ha)</t>
  </si>
  <si>
    <t>E_01</t>
  </si>
  <si>
    <t xml:space="preserve">1 á 4 </t>
  </si>
  <si>
    <t>330x180 (3,3x1,8)</t>
  </si>
  <si>
    <t>Clonal</t>
  </si>
  <si>
    <t>330x220 (3,3x2,2)</t>
  </si>
  <si>
    <t>Total:</t>
  </si>
  <si>
    <t>E_02</t>
  </si>
  <si>
    <t>4 á 7</t>
  </si>
  <si>
    <t>300x200 (3x2)</t>
  </si>
  <si>
    <t>300x180 (3x1,8)</t>
  </si>
  <si>
    <t>Semiclonal</t>
  </si>
  <si>
    <t>E_03</t>
  </si>
  <si>
    <t>1 á 4</t>
  </si>
  <si>
    <t>Ha</t>
  </si>
  <si>
    <t>Ha = m²</t>
  </si>
  <si>
    <t>Dens. m²</t>
  </si>
  <si>
    <t>Espça.</t>
  </si>
  <si>
    <t>N indi</t>
  </si>
  <si>
    <t>(3,3x1,8)</t>
  </si>
  <si>
    <t>(3,3x2,2)</t>
  </si>
  <si>
    <t>(3x2)</t>
  </si>
  <si>
    <t>(3x1,8)</t>
  </si>
  <si>
    <t>III. Aplicação da Estratificação</t>
  </si>
  <si>
    <t>Com base na estratificação realizada no exercício anterior, encontre o Intervalo de confiança para produção média da floresta, segundo os dados de parcela apresentados abaixo (parcelas de 540m2)</t>
  </si>
  <si>
    <t>Assuma que a estatística t para cálculo do intervalo de confiança é igual a 2,00.</t>
  </si>
  <si>
    <t>Produção</t>
  </si>
  <si>
    <t>(m3/ha)</t>
  </si>
  <si>
    <t>Parcelas</t>
  </si>
  <si>
    <t>n° Parcelas</t>
  </si>
  <si>
    <t>Parcelas(m²)</t>
  </si>
  <si>
    <t>Parcelas (ha)</t>
  </si>
  <si>
    <t>Produção (m³/ha)</t>
  </si>
  <si>
    <t>Produção média por parcela (m³)</t>
  </si>
  <si>
    <t>Média da floresta (m³/parcela)</t>
  </si>
  <si>
    <t>Variância (s^2)</t>
  </si>
  <si>
    <t>Variância da média da floresta</t>
  </si>
  <si>
    <t>Estatística t-student = 2,00</t>
  </si>
  <si>
    <t>IC_%</t>
  </si>
  <si>
    <t>(312;328)</t>
  </si>
  <si>
    <t>(136;141;149;151;305;306)</t>
  </si>
  <si>
    <t>Var.P</t>
  </si>
  <si>
    <t>(156;160;307;308)</t>
  </si>
  <si>
    <t>(163;167)</t>
  </si>
  <si>
    <t>Var.A</t>
  </si>
  <si>
    <t>(320;325;327)</t>
  </si>
  <si>
    <t>(329;333;336;337)</t>
  </si>
  <si>
    <t>(331;332;334;335;339)</t>
  </si>
  <si>
    <t>(338;340;342;343;347;348)</t>
  </si>
  <si>
    <t>(341;344;345;346;349;351;352)</t>
  </si>
  <si>
    <t>(103;188;309;380)</t>
  </si>
  <si>
    <t>(.322)</t>
  </si>
  <si>
    <t>(310;313;314;315)</t>
  </si>
  <si>
    <t>(170;176;178;181)</t>
  </si>
  <si>
    <t>(106;113;138;145;209;311)</t>
  </si>
  <si>
    <t>(112;115;118;121;123;125;231;300;301;302)</t>
  </si>
  <si>
    <t>Total da Floresta: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</si>
</sst>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3">
    <font>
      <sz val="10.0"/>
      <color rgb="FF000000"/>
      <name val="Arial"/>
    </font>
    <font>
      <b/>
      <sz val="14.0"/>
      <color theme="1"/>
      <name val="Times New Roman"/>
    </font>
    <font>
      <b/>
      <sz val="12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color theme="1"/>
      <name val="Calibri"/>
    </font>
    <font>
      <color rgb="FFFF0000"/>
      <name val="Calibri"/>
    </font>
    <font>
      <b/>
      <color theme="1"/>
      <name val="Arial"/>
    </font>
    <font/>
    <font>
      <color theme="1"/>
      <name val="Arial"/>
    </font>
    <font>
      <b/>
      <color theme="1"/>
      <name val="Calibri"/>
    </font>
    <font>
      <color rgb="FFFF0000"/>
      <name val="Arial"/>
    </font>
    <font>
      <b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</fills>
  <borders count="1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2" fillId="0" fontId="4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2" xfId="0" applyAlignment="1" applyFont="1" applyNumberFormat="1">
      <alignment horizontal="center"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2" fillId="0" fontId="3" numFmtId="2" xfId="0" applyAlignment="1" applyBorder="1" applyFont="1" applyNumberFormat="1">
      <alignment horizontal="center" shrinkToFit="0" vertical="bottom" wrapText="0"/>
    </xf>
    <xf borderId="0" fillId="0" fontId="4" numFmtId="0" xfId="0" applyAlignment="1" applyFont="1">
      <alignment horizontal="left" shrinkToFit="0" vertical="bottom" wrapText="0"/>
    </xf>
    <xf borderId="2" fillId="0" fontId="3" numFmtId="0" xfId="0" applyAlignment="1" applyBorder="1" applyFont="1">
      <alignment shrinkToFit="0" vertical="bottom" wrapText="0"/>
    </xf>
    <xf borderId="0" fillId="0" fontId="5" numFmtId="0" xfId="0" applyAlignment="1" applyFont="1">
      <alignment readingOrder="0"/>
    </xf>
    <xf borderId="0" fillId="0" fontId="3" numFmtId="0" xfId="0" applyAlignment="1" applyFont="1">
      <alignment horizontal="left" shrinkToFit="0" vertical="center" wrapText="0"/>
    </xf>
    <xf borderId="0" fillId="0" fontId="6" numFmtId="0" xfId="0" applyAlignment="1" applyFont="1">
      <alignment readingOrder="0" shrinkToFit="0" wrapText="1"/>
    </xf>
    <xf borderId="0" fillId="0" fontId="6" numFmtId="0" xfId="0" applyAlignment="1" applyFont="1">
      <alignment readingOrder="0"/>
    </xf>
    <xf borderId="0" fillId="0" fontId="5" numFmtId="0" xfId="0" applyAlignment="1" applyFont="1">
      <alignment vertical="bottom"/>
    </xf>
    <xf borderId="3" fillId="0" fontId="7" numFmtId="0" xfId="0" applyAlignment="1" applyBorder="1" applyFont="1">
      <alignment horizontal="center"/>
    </xf>
    <xf borderId="4" fillId="0" fontId="8" numFmtId="0" xfId="0" applyBorder="1" applyFont="1"/>
    <xf borderId="5" fillId="0" fontId="8" numFmtId="0" xfId="0" applyBorder="1" applyFont="1"/>
    <xf borderId="3" fillId="0" fontId="7" numFmtId="0" xfId="0" applyAlignment="1" applyBorder="1" applyFont="1">
      <alignment horizontal="center" shrinkToFit="0" wrapText="1"/>
    </xf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center" vertical="bottom"/>
    </xf>
    <xf borderId="0" fillId="0" fontId="5" numFmtId="2" xfId="0" applyAlignment="1" applyFont="1" applyNumberFormat="1">
      <alignment vertical="bottom"/>
    </xf>
    <xf borderId="6" fillId="0" fontId="9" numFmtId="2" xfId="0" applyAlignment="1" applyBorder="1" applyFont="1" applyNumberFormat="1">
      <alignment horizontal="center" vertical="bottom"/>
    </xf>
    <xf borderId="6" fillId="0" fontId="9" numFmtId="2" xfId="0" applyAlignment="1" applyBorder="1" applyFont="1" applyNumberFormat="1">
      <alignment horizontal="center" readingOrder="0" vertical="bottom"/>
    </xf>
    <xf borderId="6" fillId="0" fontId="9" numFmtId="0" xfId="0" applyAlignment="1" applyBorder="1" applyFont="1">
      <alignment horizontal="center" readingOrder="0" vertical="bottom"/>
    </xf>
    <xf borderId="7" fillId="0" fontId="9" numFmtId="2" xfId="0" applyAlignment="1" applyBorder="1" applyFont="1" applyNumberFormat="1">
      <alignment horizontal="center" readingOrder="0" vertical="bottom"/>
    </xf>
    <xf borderId="8" fillId="0" fontId="8" numFmtId="0" xfId="0" applyBorder="1" applyFont="1"/>
    <xf borderId="9" fillId="0" fontId="8" numFmtId="0" xfId="0" applyBorder="1" applyFont="1"/>
    <xf borderId="6" fillId="0" fontId="9" numFmtId="0" xfId="0" applyAlignment="1" applyBorder="1" applyFont="1">
      <alignment horizontal="right" vertical="bottom"/>
    </xf>
    <xf borderId="6" fillId="0" fontId="9" numFmtId="2" xfId="0" applyAlignment="1" applyBorder="1" applyFont="1" applyNumberFormat="1">
      <alignment horizontal="right" vertical="bottom"/>
    </xf>
    <xf borderId="6" fillId="0" fontId="7" numFmtId="0" xfId="0" applyAlignment="1" applyBorder="1" applyFont="1">
      <alignment horizontal="center" vertical="bottom"/>
    </xf>
    <xf borderId="0" fillId="0" fontId="9" numFmtId="2" xfId="0" applyAlignment="1" applyFont="1" applyNumberFormat="1">
      <alignment horizontal="center" vertical="bottom"/>
    </xf>
    <xf borderId="0" fillId="0" fontId="10" numFmtId="0" xfId="0" applyAlignment="1" applyFont="1">
      <alignment horizontal="center"/>
    </xf>
    <xf borderId="10" fillId="0" fontId="5" numFmtId="0" xfId="0" applyAlignment="1" applyBorder="1" applyFont="1">
      <alignment vertical="bottom"/>
    </xf>
    <xf borderId="1" fillId="2" fontId="10" numFmtId="0" xfId="0" applyAlignment="1" applyBorder="1" applyFill="1" applyFont="1">
      <alignment horizontal="center" readingOrder="0" vertical="bottom"/>
    </xf>
    <xf borderId="11" fillId="2" fontId="10" numFmtId="0" xfId="0" applyAlignment="1" applyBorder="1" applyFont="1">
      <alignment horizontal="center" readingOrder="0" vertical="bottom"/>
    </xf>
    <xf quotePrefix="1" borderId="12" fillId="0" fontId="7" numFmtId="0" xfId="0" applyAlignment="1" applyBorder="1" applyFont="1">
      <alignment horizontal="center" vertical="bottom"/>
    </xf>
    <xf borderId="0" fillId="0" fontId="5" numFmtId="0" xfId="0" applyAlignment="1" applyFont="1">
      <alignment horizontal="right" vertical="bottom"/>
    </xf>
    <xf borderId="13" fillId="0" fontId="5" numFmtId="0" xfId="0" applyAlignment="1" applyBorder="1" applyFont="1">
      <alignment horizontal="right" vertical="bottom"/>
    </xf>
    <xf borderId="12" fillId="0" fontId="10" numFmtId="0" xfId="0" applyAlignment="1" applyBorder="1" applyFont="1">
      <alignment horizontal="center" vertical="bottom"/>
    </xf>
    <xf borderId="14" fillId="0" fontId="7" numFmtId="0" xfId="0" applyAlignment="1" applyBorder="1" applyFont="1">
      <alignment horizontal="center" vertical="bottom"/>
    </xf>
    <xf borderId="2" fillId="0" fontId="5" numFmtId="0" xfId="0" applyAlignment="1" applyBorder="1" applyFont="1">
      <alignment horizontal="right" readingOrder="0" vertical="bottom"/>
    </xf>
    <xf borderId="15" fillId="0" fontId="5" numFmtId="0" xfId="0" applyAlignment="1" applyBorder="1" applyFont="1">
      <alignment horizontal="right" readingOrder="0" vertical="bottom"/>
    </xf>
    <xf borderId="10" fillId="0" fontId="10" numFmtId="0" xfId="0" applyAlignment="1" applyBorder="1" applyFont="1">
      <alignment horizontal="center" vertical="bottom"/>
    </xf>
    <xf borderId="1" fillId="0" fontId="8" numFmtId="0" xfId="0" applyBorder="1" applyFont="1"/>
    <xf borderId="11" fillId="0" fontId="8" numFmtId="0" xfId="0" applyBorder="1" applyFont="1"/>
    <xf borderId="12" fillId="0" fontId="9" numFmtId="0" xfId="0" applyAlignment="1" applyBorder="1" applyFont="1">
      <alignment horizontal="center" vertical="bottom"/>
    </xf>
    <xf borderId="13" fillId="0" fontId="8" numFmtId="0" xfId="0" applyBorder="1" applyFont="1"/>
    <xf borderId="12" fillId="0" fontId="9" numFmtId="0" xfId="0" applyAlignment="1" applyBorder="1" applyFont="1">
      <alignment horizontal="center" readingOrder="0" vertical="bottom"/>
    </xf>
    <xf borderId="2" fillId="0" fontId="8" numFmtId="0" xfId="0" applyBorder="1" applyFont="1"/>
    <xf borderId="15" fillId="0" fontId="8" numFmtId="0" xfId="0" applyBorder="1" applyFont="1"/>
    <xf borderId="8" fillId="0" fontId="4" numFmtId="0" xfId="0" applyAlignment="1" applyBorder="1" applyFont="1">
      <alignment horizontal="center" shrinkToFit="0" vertical="bottom" wrapText="0"/>
    </xf>
    <xf borderId="0" fillId="3" fontId="7" numFmtId="0" xfId="0" applyAlignment="1" applyFill="1" applyFont="1">
      <alignment horizontal="center" vertical="bottom"/>
    </xf>
    <xf borderId="0" fillId="3" fontId="7" numFmtId="0" xfId="0" applyAlignment="1" applyFont="1">
      <alignment horizontal="center"/>
    </xf>
    <xf borderId="0" fillId="3" fontId="7" numFmtId="0" xfId="0" applyAlignment="1" applyFont="1">
      <alignment horizontal="center" shrinkToFit="0" wrapText="1"/>
    </xf>
    <xf borderId="0" fillId="0" fontId="5" numFmtId="0" xfId="0" applyFont="1"/>
    <xf borderId="0" fillId="0" fontId="9" numFmtId="0" xfId="0" applyAlignment="1" applyFont="1">
      <alignment horizontal="center"/>
    </xf>
    <xf borderId="0" fillId="3" fontId="7" numFmtId="1" xfId="0" applyAlignment="1" applyFont="1" applyNumberFormat="1">
      <alignment horizontal="center" vertical="bottom"/>
    </xf>
    <xf borderId="0" fillId="0" fontId="9" numFmtId="0" xfId="0" applyAlignment="1" applyFont="1">
      <alignment horizontal="center" vertical="bottom"/>
    </xf>
    <xf borderId="0" fillId="0" fontId="9" numFmtId="1" xfId="0" applyAlignment="1" applyFont="1" applyNumberFormat="1">
      <alignment horizontal="center" vertical="bottom"/>
    </xf>
    <xf borderId="0" fillId="3" fontId="10" numFmtId="0" xfId="0" applyAlignment="1" applyFont="1">
      <alignment horizontal="center" vertical="bottom"/>
    </xf>
    <xf borderId="0" fillId="0" fontId="7" numFmtId="0" xfId="0" applyAlignment="1" applyFont="1">
      <alignment horizontal="center" vertical="bottom"/>
    </xf>
    <xf borderId="0" fillId="0" fontId="5" numFmtId="0" xfId="0" applyAlignment="1" applyFont="1">
      <alignment horizontal="center" vertical="bottom"/>
    </xf>
    <xf borderId="0" fillId="0" fontId="11" numFmtId="2" xfId="0" applyAlignment="1" applyFont="1" applyNumberFormat="1">
      <alignment horizontal="center" vertical="bottom"/>
    </xf>
    <xf borderId="0" fillId="0" fontId="11" numFmtId="1" xfId="0" applyAlignment="1" applyFont="1" applyNumberFormat="1">
      <alignment horizontal="center" vertical="bottom"/>
    </xf>
    <xf borderId="0" fillId="0" fontId="5" numFmtId="0" xfId="0" applyAlignment="1" applyFont="1">
      <alignment horizontal="center"/>
    </xf>
    <xf borderId="10" fillId="4" fontId="7" numFmtId="0" xfId="0" applyAlignment="1" applyBorder="1" applyFill="1" applyFont="1">
      <alignment horizontal="center"/>
    </xf>
    <xf borderId="1" fillId="4" fontId="7" numFmtId="0" xfId="0" applyAlignment="1" applyBorder="1" applyFont="1">
      <alignment horizontal="center"/>
    </xf>
    <xf borderId="11" fillId="4" fontId="7" numFmtId="0" xfId="0" applyAlignment="1" applyBorder="1" applyFont="1">
      <alignment horizontal="center"/>
    </xf>
    <xf borderId="13" fillId="0" fontId="9" numFmtId="1" xfId="0" applyAlignment="1" applyBorder="1" applyFont="1" applyNumberFormat="1">
      <alignment horizontal="center" vertical="bottom"/>
    </xf>
    <xf borderId="14" fillId="0" fontId="5" numFmtId="0" xfId="0" applyAlignment="1" applyBorder="1" applyFont="1">
      <alignment horizontal="center" vertical="bottom"/>
    </xf>
    <xf borderId="2" fillId="0" fontId="5" numFmtId="0" xfId="0" applyAlignment="1" applyBorder="1" applyFont="1">
      <alignment horizontal="center" vertical="bottom"/>
    </xf>
    <xf borderId="2" fillId="0" fontId="9" numFmtId="0" xfId="0" applyAlignment="1" applyBorder="1" applyFont="1">
      <alignment horizontal="center" vertical="bottom"/>
    </xf>
    <xf borderId="15" fillId="0" fontId="9" numFmtId="1" xfId="0" applyAlignment="1" applyBorder="1" applyFont="1" applyNumberFormat="1">
      <alignment horizontal="center" vertical="bottom"/>
    </xf>
    <xf borderId="10" fillId="0" fontId="4" numFmtId="0" xfId="0" applyAlignment="1" applyBorder="1" applyFont="1">
      <alignment horizontal="center" shrinkToFit="0" vertical="bottom" wrapText="0"/>
    </xf>
    <xf borderId="11" fillId="0" fontId="4" numFmtId="0" xfId="0" applyAlignment="1" applyBorder="1" applyFont="1">
      <alignment horizontal="center" shrinkToFit="0" vertical="bottom" wrapText="0"/>
    </xf>
    <xf borderId="14" fillId="0" fontId="3" numFmtId="0" xfId="0" applyAlignment="1" applyBorder="1" applyFont="1">
      <alignment horizontal="center" shrinkToFit="0" vertical="bottom" wrapText="0"/>
    </xf>
    <xf borderId="15" fillId="0" fontId="4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horizontal="center" shrinkToFit="0" vertical="bottom" wrapText="0"/>
    </xf>
    <xf borderId="13" fillId="0" fontId="3" numFmtId="0" xfId="0" applyAlignment="1" applyBorder="1" applyFont="1">
      <alignment horizontal="center" shrinkToFit="0" vertical="bottom" wrapText="0"/>
    </xf>
    <xf borderId="15" fillId="0" fontId="3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4" fontId="7" numFmtId="0" xfId="0" applyAlignment="1" applyFont="1">
      <alignment horizontal="center"/>
    </xf>
    <xf borderId="0" fillId="4" fontId="7" numFmtId="0" xfId="0" applyAlignment="1" applyFont="1">
      <alignment horizontal="center" shrinkToFit="0" wrapText="1"/>
    </xf>
    <xf borderId="0" fillId="4" fontId="9" numFmtId="0" xfId="0" applyAlignment="1" applyFont="1">
      <alignment horizontal="center" vertical="bottom"/>
    </xf>
    <xf borderId="0" fillId="0" fontId="10" numFmtId="0" xfId="0" applyAlignment="1" applyFont="1">
      <alignment horizontal="center" vertical="bottom"/>
    </xf>
    <xf borderId="0" fillId="0" fontId="5" numFmtId="0" xfId="0" applyAlignment="1" applyFont="1">
      <alignment horizontal="center" readingOrder="0" vertical="bottom"/>
    </xf>
    <xf borderId="0" fillId="5" fontId="9" numFmtId="0" xfId="0" applyAlignment="1" applyFill="1" applyFont="1">
      <alignment horizontal="center" readingOrder="0" vertical="bottom"/>
    </xf>
    <xf borderId="0" fillId="4" fontId="5" numFmtId="0" xfId="0" applyAlignment="1" applyFont="1">
      <alignment horizontal="center" vertical="bottom"/>
    </xf>
    <xf borderId="0" fillId="0" fontId="12" numFmtId="0" xfId="0" applyAlignment="1" applyFont="1">
      <alignment horizontal="center" vertical="bottom"/>
    </xf>
    <xf borderId="0" fillId="0" fontId="11" numFmtId="0" xfId="0" applyAlignment="1" applyFont="1">
      <alignment horizontal="center" vertical="bottom"/>
    </xf>
    <xf borderId="0" fillId="0" fontId="11" numFmtId="0" xfId="0" applyAlignment="1" applyFont="1">
      <alignment horizontal="center" readingOrder="0" vertical="bottom"/>
    </xf>
    <xf borderId="0" fillId="0" fontId="11" numFmtId="164" xfId="0" applyAlignment="1" applyFont="1" applyNumberFormat="1">
      <alignment horizontal="center" readingOrder="0" vertical="bottom"/>
    </xf>
    <xf borderId="0" fillId="0" fontId="11" numFmtId="164" xfId="0" applyAlignment="1" applyFont="1" applyNumberFormat="1">
      <alignment horizontal="center" vertical="bottom"/>
    </xf>
    <xf borderId="0" fillId="5" fontId="7" numFmtId="0" xfId="0" applyAlignment="1" applyFont="1">
      <alignment horizontal="center" vertical="bottom"/>
    </xf>
    <xf borderId="0" fillId="0" fontId="5" numFmtId="164" xfId="0" applyAlignment="1" applyFont="1" applyNumberFormat="1">
      <alignment horizontal="center" vertical="bottom"/>
    </xf>
    <xf borderId="0" fillId="6" fontId="5" numFmtId="0" xfId="0" applyAlignment="1" applyFill="1" applyFont="1">
      <alignment horizontal="center" vertical="bottom"/>
    </xf>
    <xf borderId="0" fillId="6" fontId="7" numFmtId="0" xfId="0" applyAlignment="1" applyFont="1">
      <alignment horizontal="center" vertical="bottom"/>
    </xf>
    <xf borderId="0" fillId="6" fontId="11" numFmtId="0" xfId="0" applyAlignment="1" applyFont="1">
      <alignment horizontal="center" vertical="bottom"/>
    </xf>
    <xf borderId="0" fillId="6" fontId="11" numFmtId="164" xfId="0" applyAlignment="1" applyFont="1" applyNumberFormat="1">
      <alignment horizontal="center" vertical="bottom"/>
    </xf>
    <xf borderId="0" fillId="6" fontId="11" numFmtId="2" xfId="0" applyAlignment="1" applyFont="1" applyNumberFormat="1">
      <alignment horizontal="center" vertical="bottom"/>
    </xf>
    <xf borderId="0" fillId="5" fontId="9" numFmtId="0" xfId="0" applyAlignment="1" applyFont="1">
      <alignment horizontal="center" vertical="bottom"/>
    </xf>
    <xf borderId="0" fillId="5" fontId="9" numFmtId="164" xfId="0" applyAlignment="1" applyFont="1" applyNumberFormat="1">
      <alignment horizontal="center" vertical="bottom"/>
    </xf>
    <xf borderId="0" fillId="5" fontId="9" numFmtId="2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1.71"/>
    <col customWidth="1" min="3" max="3" width="13.71"/>
    <col customWidth="1" min="4" max="4" width="46.0"/>
    <col customWidth="1" min="5" max="5" width="12.86"/>
    <col customWidth="1" min="6" max="6" width="13.0"/>
    <col customWidth="1" min="7" max="7" width="10.86"/>
    <col customWidth="1" min="8" max="9" width="11.86"/>
    <col customWidth="1" min="10" max="10" width="11.57"/>
    <col customWidth="1" min="11" max="11" width="7.71"/>
    <col customWidth="1" min="12" max="12" width="13.14"/>
    <col customWidth="1" min="13" max="13" width="21.0"/>
    <col customWidth="1" min="14" max="14" width="10.43"/>
    <col customWidth="1" min="15" max="15" width="14.71"/>
    <col customWidth="1" min="16" max="26" width="11.57"/>
  </cols>
  <sheetData>
    <row r="1" ht="12.75" customHeight="1">
      <c r="A1" s="1" t="s">
        <v>0</v>
      </c>
    </row>
    <row r="2" ht="12.75" customHeight="1">
      <c r="A2" s="2"/>
    </row>
    <row r="3" ht="23.25" customHeight="1">
      <c r="A3" s="3" t="s">
        <v>1</v>
      </c>
    </row>
    <row r="4" ht="24.75" customHeight="1">
      <c r="A4" s="3" t="s">
        <v>2</v>
      </c>
    </row>
    <row r="5" ht="12.75" customHeight="1">
      <c r="A5" s="3" t="s">
        <v>3</v>
      </c>
    </row>
    <row r="6" ht="12.75" customHeight="1">
      <c r="A6" s="3" t="s">
        <v>4</v>
      </c>
    </row>
    <row r="7" ht="12.75" customHeight="1"/>
    <row r="8" ht="12.75" customHeight="1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</row>
    <row r="9" ht="12.75" customHeight="1">
      <c r="A9" s="5"/>
      <c r="B9" s="5" t="s">
        <v>5</v>
      </c>
      <c r="C9" s="5"/>
      <c r="D9" s="5" t="s">
        <v>12</v>
      </c>
      <c r="E9" s="5" t="s">
        <v>13</v>
      </c>
      <c r="F9" s="5" t="s">
        <v>14</v>
      </c>
      <c r="G9" s="5" t="s">
        <v>15</v>
      </c>
    </row>
    <row r="10" ht="12.75" customHeight="1">
      <c r="A10" s="6"/>
      <c r="B10" s="6" t="s">
        <v>16</v>
      </c>
      <c r="C10" s="6"/>
      <c r="D10" s="6" t="s">
        <v>17</v>
      </c>
      <c r="E10" s="6" t="s">
        <v>18</v>
      </c>
      <c r="F10" s="6" t="s">
        <v>19</v>
      </c>
      <c r="G10" s="6" t="s">
        <v>19</v>
      </c>
    </row>
    <row r="11" ht="12.75" customHeight="1">
      <c r="A11" s="5" t="s">
        <v>20</v>
      </c>
      <c r="B11" s="5">
        <v>1333.9</v>
      </c>
      <c r="C11" s="7">
        <v>1004.0</v>
      </c>
      <c r="D11" s="8">
        <v>631.25</v>
      </c>
      <c r="E11" s="8">
        <v>8.24</v>
      </c>
      <c r="F11" s="8">
        <v>5.91</v>
      </c>
      <c r="G11" s="8">
        <v>12.89</v>
      </c>
    </row>
    <row r="12" ht="12.75" customHeight="1">
      <c r="A12" s="5"/>
      <c r="B12" s="5"/>
      <c r="C12" s="7">
        <v>1006.0</v>
      </c>
      <c r="D12" s="8">
        <v>1025.0</v>
      </c>
      <c r="E12" s="8">
        <v>10.32</v>
      </c>
      <c r="F12" s="8">
        <v>9.59</v>
      </c>
      <c r="G12" s="8">
        <v>11.32</v>
      </c>
    </row>
    <row r="13" ht="12.75" customHeight="1">
      <c r="A13" s="5"/>
      <c r="B13" s="5"/>
      <c r="C13" s="7">
        <v>1007.0</v>
      </c>
      <c r="D13" s="8">
        <v>1006.25</v>
      </c>
      <c r="E13" s="8">
        <v>9.47</v>
      </c>
      <c r="F13" s="8">
        <v>10.49</v>
      </c>
      <c r="G13" s="8">
        <v>10.95</v>
      </c>
    </row>
    <row r="14" ht="12.75" customHeight="1">
      <c r="A14" s="5"/>
      <c r="B14" s="5"/>
      <c r="C14" s="7">
        <v>1018.0</v>
      </c>
      <c r="D14" s="8">
        <v>550.0</v>
      </c>
      <c r="E14" s="8">
        <v>9.62</v>
      </c>
      <c r="F14" s="8">
        <v>6.34</v>
      </c>
      <c r="G14" s="8">
        <v>14.92</v>
      </c>
    </row>
    <row r="15" ht="12.75" customHeight="1">
      <c r="A15" s="5"/>
      <c r="B15" s="5"/>
      <c r="C15" s="7">
        <v>2003.0</v>
      </c>
      <c r="D15" s="8">
        <v>356.25</v>
      </c>
      <c r="E15" s="8">
        <v>1.96</v>
      </c>
      <c r="F15" s="8">
        <v>7.29</v>
      </c>
      <c r="G15" s="8">
        <v>8.38</v>
      </c>
    </row>
    <row r="16" ht="12.75" customHeight="1">
      <c r="A16" s="5"/>
      <c r="B16" s="5"/>
      <c r="C16" s="7">
        <v>2007.0</v>
      </c>
      <c r="D16" s="8">
        <v>606.25</v>
      </c>
      <c r="E16" s="8">
        <v>5.39</v>
      </c>
      <c r="F16" s="8">
        <v>9.41</v>
      </c>
      <c r="G16" s="8">
        <v>10.64</v>
      </c>
    </row>
    <row r="17" ht="12.75" customHeight="1">
      <c r="A17" s="5"/>
      <c r="B17" s="5"/>
      <c r="C17" s="7">
        <v>2012.0</v>
      </c>
      <c r="D17" s="8">
        <v>225.0</v>
      </c>
      <c r="E17" s="8">
        <v>0.79</v>
      </c>
      <c r="F17" s="8">
        <v>6.31</v>
      </c>
      <c r="G17" s="8">
        <v>6.67</v>
      </c>
    </row>
    <row r="18" ht="12.75" customHeight="1">
      <c r="A18" s="5"/>
      <c r="B18" s="5"/>
      <c r="C18" s="7">
        <v>2017.0</v>
      </c>
      <c r="D18" s="8">
        <v>343.75</v>
      </c>
      <c r="E18" s="8">
        <v>5.34</v>
      </c>
      <c r="F18" s="8">
        <v>13.62</v>
      </c>
      <c r="G18" s="8">
        <v>14.07</v>
      </c>
    </row>
    <row r="19" ht="12.75" customHeight="1">
      <c r="A19" s="5"/>
      <c r="B19" s="5"/>
      <c r="C19" s="7">
        <v>2020.0</v>
      </c>
      <c r="D19" s="8">
        <v>387.5</v>
      </c>
      <c r="E19" s="8">
        <v>2.72</v>
      </c>
      <c r="F19" s="8">
        <v>9.4</v>
      </c>
      <c r="G19" s="8">
        <v>9.46</v>
      </c>
    </row>
    <row r="20" ht="12.75" customHeight="1">
      <c r="A20" s="5"/>
      <c r="B20" s="5"/>
      <c r="C20" s="7">
        <v>3009.0</v>
      </c>
      <c r="D20" s="8">
        <v>281.25</v>
      </c>
      <c r="E20" s="8">
        <v>1.48</v>
      </c>
      <c r="F20" s="8">
        <v>7.94</v>
      </c>
      <c r="G20" s="8">
        <v>8.19</v>
      </c>
    </row>
    <row r="21" ht="12.75" customHeight="1">
      <c r="A21" s="6"/>
      <c r="B21" s="6"/>
      <c r="C21" s="9">
        <v>3042.0</v>
      </c>
      <c r="D21" s="10">
        <v>218.75</v>
      </c>
      <c r="E21" s="10">
        <v>0.98</v>
      </c>
      <c r="F21" s="10">
        <v>7.25</v>
      </c>
      <c r="G21" s="10">
        <v>7.54</v>
      </c>
    </row>
    <row r="22" ht="12.75" customHeight="1">
      <c r="A22" s="5" t="s">
        <v>21</v>
      </c>
      <c r="B22" s="5">
        <v>559.936</v>
      </c>
      <c r="C22" s="7">
        <v>1002.0</v>
      </c>
      <c r="D22" s="8">
        <v>181.25</v>
      </c>
      <c r="E22" s="8">
        <v>0.74</v>
      </c>
      <c r="F22" s="8">
        <v>6.8</v>
      </c>
      <c r="G22" s="8">
        <v>7.19</v>
      </c>
    </row>
    <row r="23" ht="12.75" customHeight="1">
      <c r="A23" s="5"/>
      <c r="B23" s="5"/>
      <c r="C23" s="7">
        <v>1026.0</v>
      </c>
      <c r="D23" s="8">
        <v>200.0</v>
      </c>
      <c r="E23" s="8">
        <v>1.18</v>
      </c>
      <c r="F23" s="8">
        <v>5.72</v>
      </c>
      <c r="G23" s="8">
        <v>8.67</v>
      </c>
    </row>
    <row r="24" ht="12.75" customHeight="1">
      <c r="A24" s="5"/>
      <c r="B24" s="5"/>
      <c r="C24" s="7">
        <v>1028.0</v>
      </c>
      <c r="D24" s="8">
        <v>137.5</v>
      </c>
      <c r="E24" s="8">
        <v>0.76</v>
      </c>
      <c r="F24" s="8">
        <v>8.02</v>
      </c>
      <c r="G24" s="8">
        <v>8.41</v>
      </c>
    </row>
    <row r="25" ht="12.75" customHeight="1">
      <c r="A25" s="5"/>
      <c r="B25" s="5"/>
      <c r="C25" s="7">
        <v>2013.0</v>
      </c>
      <c r="D25" s="8">
        <v>168.75</v>
      </c>
      <c r="E25" s="8">
        <v>0.55</v>
      </c>
      <c r="F25" s="8">
        <v>6.27</v>
      </c>
      <c r="G25" s="8">
        <v>6.42</v>
      </c>
      <c r="L25" s="5"/>
      <c r="M25" s="5"/>
      <c r="N25" s="11"/>
    </row>
    <row r="26" ht="12.75" customHeight="1">
      <c r="A26" s="5"/>
      <c r="B26" s="5"/>
      <c r="C26" s="7">
        <v>3004.0</v>
      </c>
      <c r="D26" s="8">
        <v>131.25</v>
      </c>
      <c r="E26" s="8">
        <v>0.52</v>
      </c>
      <c r="F26" s="8">
        <v>6.56</v>
      </c>
      <c r="G26" s="8">
        <v>7.1</v>
      </c>
    </row>
    <row r="27" ht="12.75" customHeight="1">
      <c r="A27" s="5"/>
      <c r="B27" s="5"/>
      <c r="C27" s="7">
        <v>4002.0</v>
      </c>
      <c r="D27" s="8">
        <v>200.0</v>
      </c>
      <c r="E27" s="8">
        <v>0.66</v>
      </c>
      <c r="F27" s="8">
        <v>6.21</v>
      </c>
      <c r="G27" s="8">
        <v>6.49</v>
      </c>
    </row>
    <row r="28" ht="12.75" customHeight="1">
      <c r="A28" s="12"/>
      <c r="B28" s="12"/>
      <c r="C28" s="9">
        <v>4010.0</v>
      </c>
      <c r="D28" s="10">
        <v>143.75</v>
      </c>
      <c r="E28" s="10">
        <v>0.96</v>
      </c>
      <c r="F28" s="10">
        <v>3.93</v>
      </c>
      <c r="G28" s="10">
        <v>9.22</v>
      </c>
    </row>
    <row r="29" ht="12.75" customHeight="1">
      <c r="A29" s="5" t="s">
        <v>22</v>
      </c>
      <c r="B29" s="5">
        <v>552.929</v>
      </c>
      <c r="C29" s="7">
        <v>1025.0</v>
      </c>
      <c r="D29" s="8">
        <v>112.5</v>
      </c>
      <c r="E29" s="8">
        <v>0.87</v>
      </c>
      <c r="F29" s="8">
        <v>4.3</v>
      </c>
      <c r="G29" s="8">
        <v>9.91</v>
      </c>
    </row>
    <row r="30" ht="12.75" customHeight="1">
      <c r="C30" s="7">
        <v>1029.0</v>
      </c>
      <c r="D30" s="8">
        <v>125.0</v>
      </c>
      <c r="E30" s="8">
        <v>1.05</v>
      </c>
      <c r="F30" s="8">
        <v>3.43</v>
      </c>
      <c r="G30" s="8">
        <v>10.37</v>
      </c>
    </row>
    <row r="31" ht="12.75" customHeight="1">
      <c r="A31" s="5"/>
      <c r="B31" s="5"/>
      <c r="C31" s="7">
        <v>1031.0</v>
      </c>
      <c r="D31" s="8">
        <v>125.0</v>
      </c>
      <c r="E31" s="8">
        <v>1.31</v>
      </c>
      <c r="F31" s="8">
        <v>2.95</v>
      </c>
      <c r="G31" s="8">
        <v>11.57</v>
      </c>
    </row>
    <row r="32" ht="12.75" customHeight="1">
      <c r="A32" s="5"/>
      <c r="B32" s="5"/>
      <c r="C32" s="7">
        <v>2026.0</v>
      </c>
      <c r="D32" s="8">
        <v>93.75</v>
      </c>
      <c r="E32" s="8">
        <v>0.29</v>
      </c>
      <c r="F32" s="8">
        <v>6.14</v>
      </c>
      <c r="G32" s="8">
        <v>6.28</v>
      </c>
    </row>
    <row r="33" ht="12.75" customHeight="1">
      <c r="A33" s="5"/>
      <c r="B33" s="5"/>
      <c r="C33" s="7">
        <v>2037.0</v>
      </c>
      <c r="D33" s="8">
        <v>100.0</v>
      </c>
      <c r="E33" s="8">
        <v>0.49</v>
      </c>
      <c r="F33" s="8">
        <v>7.27</v>
      </c>
      <c r="G33" s="8">
        <v>7.89</v>
      </c>
    </row>
    <row r="34" ht="12.75" customHeight="1">
      <c r="A34" s="6"/>
      <c r="B34" s="6"/>
      <c r="C34" s="9">
        <v>4011.0</v>
      </c>
      <c r="D34" s="10">
        <v>112.5</v>
      </c>
      <c r="E34" s="10">
        <v>0.35</v>
      </c>
      <c r="F34" s="10">
        <v>6.57</v>
      </c>
      <c r="G34" s="10">
        <v>6.26</v>
      </c>
    </row>
    <row r="35" ht="12.75" customHeight="1">
      <c r="A35" s="5" t="s">
        <v>23</v>
      </c>
      <c r="B35" s="5">
        <v>753.235</v>
      </c>
      <c r="C35" s="7">
        <v>1003.0</v>
      </c>
      <c r="D35" s="8">
        <v>87.5</v>
      </c>
      <c r="E35" s="8">
        <v>0.34</v>
      </c>
      <c r="F35" s="8">
        <v>7.55</v>
      </c>
      <c r="G35" s="8">
        <v>7.03</v>
      </c>
    </row>
    <row r="36" ht="12.75" customHeight="1">
      <c r="C36" s="7">
        <v>2029.0</v>
      </c>
      <c r="D36" s="8">
        <v>37.5</v>
      </c>
      <c r="E36" s="8">
        <v>0.11</v>
      </c>
      <c r="F36" s="8">
        <v>5.99</v>
      </c>
      <c r="G36" s="8">
        <v>6.05</v>
      </c>
    </row>
    <row r="37" ht="12.75" customHeight="1">
      <c r="A37" s="5"/>
      <c r="B37" s="5"/>
      <c r="C37" s="7">
        <v>2035.0</v>
      </c>
      <c r="D37" s="8">
        <v>50.0</v>
      </c>
      <c r="E37" s="8">
        <v>0.14</v>
      </c>
      <c r="F37" s="8">
        <v>5.86</v>
      </c>
      <c r="G37" s="8">
        <v>5.91</v>
      </c>
    </row>
    <row r="38" ht="12.75" customHeight="1">
      <c r="A38" s="5"/>
      <c r="B38" s="5"/>
      <c r="C38" s="7">
        <v>3039.0</v>
      </c>
      <c r="D38" s="8">
        <v>6.25</v>
      </c>
      <c r="E38" s="8">
        <v>0.02</v>
      </c>
      <c r="F38" s="8">
        <v>5.7</v>
      </c>
      <c r="G38" s="8">
        <v>5.7</v>
      </c>
    </row>
    <row r="39" ht="12.75" customHeight="1">
      <c r="A39" s="5"/>
      <c r="B39" s="5"/>
      <c r="C39" s="7">
        <v>3063.0</v>
      </c>
      <c r="D39" s="8">
        <v>68.75</v>
      </c>
      <c r="E39" s="8">
        <v>0.24</v>
      </c>
      <c r="F39" s="8">
        <v>6.25</v>
      </c>
      <c r="G39" s="8">
        <v>6.64</v>
      </c>
    </row>
    <row r="40" ht="12.75" customHeight="1">
      <c r="A40" s="5"/>
      <c r="B40" s="5"/>
      <c r="C40" s="7">
        <v>4009.0</v>
      </c>
      <c r="D40" s="8">
        <v>56.25</v>
      </c>
      <c r="E40" s="8">
        <v>0.13</v>
      </c>
      <c r="F40" s="8">
        <v>5.47</v>
      </c>
      <c r="G40" s="8">
        <v>5.4</v>
      </c>
    </row>
    <row r="41" ht="12.75" customHeight="1">
      <c r="C41" s="7">
        <v>4014.0</v>
      </c>
      <c r="D41" s="8">
        <v>18.75</v>
      </c>
      <c r="E41" s="8">
        <v>0.04</v>
      </c>
      <c r="F41" s="8">
        <v>5.33</v>
      </c>
      <c r="G41" s="8">
        <v>5.36</v>
      </c>
    </row>
    <row r="42" ht="12.75" customHeight="1">
      <c r="C42" s="7">
        <v>4016.0</v>
      </c>
      <c r="D42" s="8">
        <v>31.25</v>
      </c>
      <c r="E42" s="8">
        <v>0.08</v>
      </c>
      <c r="F42" s="8">
        <v>5.62</v>
      </c>
      <c r="G42" s="8">
        <v>5.69</v>
      </c>
    </row>
    <row r="43" ht="12.75" customHeight="1">
      <c r="C43" s="7">
        <v>4017.0</v>
      </c>
      <c r="D43" s="8">
        <v>37.5</v>
      </c>
      <c r="E43" s="8">
        <v>0.1</v>
      </c>
      <c r="F43" s="8">
        <v>5.61</v>
      </c>
      <c r="G43" s="8">
        <v>5.7</v>
      </c>
    </row>
    <row r="44" ht="12.75" customHeight="1">
      <c r="A44" s="12"/>
      <c r="B44" s="12"/>
      <c r="C44" s="9">
        <v>4018.0</v>
      </c>
      <c r="D44" s="10">
        <v>18.75</v>
      </c>
      <c r="E44" s="10">
        <v>0.04</v>
      </c>
      <c r="F44" s="10">
        <v>5.36</v>
      </c>
      <c r="G44" s="10">
        <v>5.37</v>
      </c>
    </row>
    <row r="45" ht="12.75" customHeight="1">
      <c r="A45" s="5" t="s">
        <v>24</v>
      </c>
      <c r="B45" s="5">
        <f>SUM(B11:B44)</f>
        <v>3200</v>
      </c>
      <c r="D45" s="13">
        <v>7875.0</v>
      </c>
      <c r="E45" s="13">
        <v>67.28</v>
      </c>
      <c r="F45" s="13">
        <v>226.46</v>
      </c>
      <c r="G45" s="13">
        <v>279.66</v>
      </c>
    </row>
    <row r="46" ht="23.25" customHeight="1">
      <c r="A46" s="14"/>
      <c r="C46" s="15" t="s">
        <v>25</v>
      </c>
      <c r="D46" s="16">
        <v>231.618</v>
      </c>
      <c r="E46" s="16">
        <v>1.979</v>
      </c>
      <c r="F46" s="16">
        <v>6.661</v>
      </c>
      <c r="G46" s="16">
        <v>8.225</v>
      </c>
    </row>
    <row r="47" ht="12.75" customHeight="1">
      <c r="A47" s="3" t="s">
        <v>26</v>
      </c>
    </row>
    <row r="48" ht="24.0" customHeight="1">
      <c r="A48" s="3" t="s">
        <v>27</v>
      </c>
    </row>
    <row r="49" ht="24.0" customHeight="1">
      <c r="A49" s="3" t="s">
        <v>28</v>
      </c>
    </row>
    <row r="50" ht="24.0" customHeight="1">
      <c r="A50" s="3" t="s">
        <v>29</v>
      </c>
    </row>
    <row r="51" ht="12.75" customHeight="1"/>
    <row r="52" ht="12.75" customHeight="1">
      <c r="B52" s="17"/>
      <c r="C52" s="17"/>
      <c r="D52" s="17"/>
      <c r="E52" s="18" t="s">
        <v>30</v>
      </c>
      <c r="F52" s="18" t="s">
        <v>31</v>
      </c>
      <c r="G52" s="18" t="s">
        <v>32</v>
      </c>
      <c r="H52" s="18" t="s">
        <v>33</v>
      </c>
      <c r="I52" s="17"/>
      <c r="J52" s="17"/>
      <c r="K52" s="17"/>
      <c r="L52" s="17"/>
    </row>
    <row r="53" ht="12.75" customHeight="1">
      <c r="B53" s="17"/>
      <c r="C53" s="17"/>
      <c r="D53" s="17"/>
      <c r="E53" s="19"/>
      <c r="F53" s="19"/>
      <c r="G53" s="19"/>
      <c r="H53" s="19"/>
      <c r="I53" s="17"/>
      <c r="J53" s="17"/>
      <c r="K53" s="17"/>
      <c r="L53" s="17"/>
    </row>
    <row r="54" ht="12.75" customHeight="1">
      <c r="B54" s="17"/>
      <c r="C54" s="17"/>
      <c r="D54" s="17"/>
      <c r="E54" s="20"/>
      <c r="F54" s="20"/>
      <c r="G54" s="20"/>
      <c r="H54" s="20"/>
      <c r="I54" s="17"/>
      <c r="J54" s="17"/>
      <c r="K54" s="17"/>
      <c r="L54" s="17"/>
    </row>
    <row r="55" ht="12.75" customHeight="1">
      <c r="B55" s="17"/>
      <c r="C55" s="21" t="s">
        <v>34</v>
      </c>
      <c r="D55" s="22" t="s">
        <v>35</v>
      </c>
      <c r="E55" s="23">
        <v>1333.9</v>
      </c>
      <c r="F55" s="23">
        <v>559.936</v>
      </c>
      <c r="G55" s="23">
        <v>552.929</v>
      </c>
      <c r="H55" s="23">
        <v>753.235</v>
      </c>
      <c r="I55" s="17"/>
      <c r="J55" s="17"/>
      <c r="K55" s="17"/>
      <c r="L55" s="17"/>
    </row>
    <row r="56" ht="12.75" customHeight="1">
      <c r="B56" s="24"/>
      <c r="C56" s="19"/>
      <c r="D56" s="22" t="s">
        <v>36</v>
      </c>
      <c r="E56" s="25">
        <f t="shared" ref="E56:H56" si="1">(E55*10000)/1600</f>
        <v>8336.875</v>
      </c>
      <c r="F56" s="25">
        <f t="shared" si="1"/>
        <v>3499.6</v>
      </c>
      <c r="G56" s="25">
        <f t="shared" si="1"/>
        <v>3455.80625</v>
      </c>
      <c r="H56" s="25">
        <f t="shared" si="1"/>
        <v>4707.71875</v>
      </c>
      <c r="I56" s="17"/>
      <c r="J56" s="17"/>
      <c r="K56" s="17"/>
      <c r="L56" s="17"/>
    </row>
    <row r="57" ht="12.75" customHeight="1">
      <c r="B57" s="24"/>
      <c r="C57" s="19"/>
      <c r="D57" s="22" t="s">
        <v>37</v>
      </c>
      <c r="E57" s="25">
        <f>COUNT(C11:C21)</f>
        <v>11</v>
      </c>
      <c r="F57" s="25">
        <f>COUNT(C22:C28)</f>
        <v>7</v>
      </c>
      <c r="G57" s="25">
        <f>COUNT(C29:C34)</f>
        <v>6</v>
      </c>
      <c r="H57" s="25">
        <f>COUNT(C35:C44)</f>
        <v>10</v>
      </c>
      <c r="I57" s="17"/>
      <c r="J57" s="17"/>
      <c r="K57" s="17"/>
      <c r="L57" s="17"/>
    </row>
    <row r="58" ht="12.75" customHeight="1">
      <c r="B58" s="24"/>
      <c r="C58" s="19"/>
      <c r="D58" s="22" t="s">
        <v>38</v>
      </c>
      <c r="E58" s="23">
        <f t="shared" ref="E58:H58" si="2">E56*(E56-E57)/E57</f>
        <v>6310161.74</v>
      </c>
      <c r="F58" s="23">
        <f t="shared" si="2"/>
        <v>1746100.423</v>
      </c>
      <c r="G58" s="23">
        <f t="shared" si="2"/>
        <v>1986977</v>
      </c>
      <c r="H58" s="23">
        <f t="shared" si="2"/>
        <v>2211553.864</v>
      </c>
      <c r="I58" s="17"/>
      <c r="J58" s="17"/>
      <c r="K58" s="17"/>
      <c r="L58" s="17"/>
    </row>
    <row r="59" ht="12.75" customHeight="1">
      <c r="B59" s="24"/>
      <c r="C59" s="19"/>
      <c r="D59" s="22" t="s">
        <v>39</v>
      </c>
      <c r="E59" s="25">
        <f>_xlfn.VAR.S($E$11:$E$21)</f>
        <v>14.09518909</v>
      </c>
      <c r="F59" s="25">
        <f>_xlfn.VAR.S(E22:E28)</f>
        <v>0.05469047619</v>
      </c>
      <c r="G59" s="25">
        <f>_xlfn.VAR.S(E29:E34)</f>
        <v>0.1707866667</v>
      </c>
      <c r="H59" s="25">
        <f>_xlfn.VAR.S(E35:E44)</f>
        <v>0.009782222222</v>
      </c>
      <c r="I59" s="17"/>
      <c r="J59" s="17"/>
      <c r="K59" s="17"/>
      <c r="L59" s="17"/>
    </row>
    <row r="60" ht="12.75" customHeight="1">
      <c r="B60" s="24"/>
      <c r="C60" s="19"/>
      <c r="D60" s="22" t="s">
        <v>40</v>
      </c>
      <c r="E60" s="26">
        <v>42677.2</v>
      </c>
      <c r="F60" s="26">
        <v>2684.69</v>
      </c>
      <c r="G60" s="26">
        <v>2511.22</v>
      </c>
      <c r="H60" s="26">
        <v>583.76</v>
      </c>
      <c r="I60" s="17"/>
      <c r="J60" s="17"/>
      <c r="K60" s="17"/>
      <c r="L60" s="17"/>
    </row>
    <row r="61" ht="12.75" customHeight="1">
      <c r="B61" s="24"/>
      <c r="C61" s="20"/>
      <c r="D61" s="22" t="s">
        <v>41</v>
      </c>
      <c r="E61" s="27">
        <v>8906432.75</v>
      </c>
      <c r="F61" s="25">
        <f>(F56)^2*(F59)/F57</f>
        <v>95686.45839</v>
      </c>
      <c r="G61" s="25">
        <f t="shared" ref="G61:H61" si="3">(G56)^2*(G59)/(G57)</f>
        <v>339939.3842</v>
      </c>
      <c r="H61" s="25">
        <f t="shared" si="3"/>
        <v>21679.96331</v>
      </c>
      <c r="I61" s="17"/>
      <c r="J61" s="17"/>
      <c r="K61" s="17"/>
      <c r="L61" s="17"/>
    </row>
    <row r="62" ht="12.75" customHeight="1">
      <c r="B62" s="24"/>
      <c r="C62" s="21" t="s">
        <v>42</v>
      </c>
      <c r="D62" s="22" t="s">
        <v>43</v>
      </c>
      <c r="E62" s="28">
        <v>48456.89</v>
      </c>
      <c r="F62" s="29"/>
      <c r="G62" s="29"/>
      <c r="H62" s="30"/>
      <c r="I62" s="17"/>
      <c r="J62" s="17"/>
      <c r="K62" s="17"/>
      <c r="L62" s="17"/>
    </row>
    <row r="63" ht="12.75" customHeight="1">
      <c r="B63" s="24"/>
      <c r="C63" s="19"/>
      <c r="D63" s="22" t="s">
        <v>44</v>
      </c>
      <c r="E63" s="28">
        <v>8.951773856E7</v>
      </c>
      <c r="F63" s="29"/>
      <c r="G63" s="29"/>
      <c r="H63" s="30"/>
      <c r="I63" s="17"/>
      <c r="J63" s="17"/>
      <c r="K63" s="17"/>
      <c r="L63" s="17"/>
    </row>
    <row r="64" ht="12.75" customHeight="1">
      <c r="B64" s="24"/>
      <c r="C64" s="19"/>
      <c r="D64" s="22" t="s">
        <v>45</v>
      </c>
      <c r="E64" s="28">
        <v>20000.0</v>
      </c>
      <c r="F64" s="29"/>
      <c r="G64" s="29"/>
      <c r="H64" s="30"/>
      <c r="I64" s="17"/>
      <c r="J64" s="17"/>
      <c r="K64" s="17"/>
      <c r="L64" s="17"/>
    </row>
    <row r="65" ht="12.75" customHeight="1">
      <c r="B65" s="24"/>
      <c r="C65" s="19"/>
      <c r="D65" s="22" t="s">
        <v>46</v>
      </c>
      <c r="E65" s="28">
        <v>2.42</v>
      </c>
      <c r="F65" s="29"/>
      <c r="G65" s="29"/>
      <c r="H65" s="30"/>
      <c r="I65" s="17"/>
      <c r="J65" s="17"/>
      <c r="K65" s="17"/>
      <c r="L65" s="17"/>
    </row>
    <row r="66" ht="12.75" customHeight="1">
      <c r="B66" s="24"/>
      <c r="C66" s="20"/>
      <c r="D66" s="22" t="s">
        <v>47</v>
      </c>
      <c r="E66" s="28">
        <v>0.22</v>
      </c>
      <c r="F66" s="29"/>
      <c r="G66" s="29"/>
      <c r="H66" s="30"/>
    </row>
    <row r="67" ht="12.75" customHeight="1">
      <c r="B67" s="24"/>
      <c r="C67" s="21" t="s">
        <v>48</v>
      </c>
      <c r="D67" s="22" t="s">
        <v>49</v>
      </c>
      <c r="E67" s="28">
        <v>30.31</v>
      </c>
      <c r="F67" s="29"/>
      <c r="G67" s="29"/>
      <c r="H67" s="30"/>
    </row>
    <row r="68" ht="12.75" customHeight="1">
      <c r="B68" s="24"/>
      <c r="C68" s="19"/>
      <c r="D68" s="22" t="s">
        <v>50</v>
      </c>
      <c r="E68" s="31">
        <f t="shared" ref="E68:H68" si="4">((E56)*(E56-E57)/(E57))</f>
        <v>6310161.74</v>
      </c>
      <c r="F68" s="32">
        <f t="shared" si="4"/>
        <v>1746100.423</v>
      </c>
      <c r="G68" s="32">
        <f t="shared" si="4"/>
        <v>1986977</v>
      </c>
      <c r="H68" s="32">
        <f t="shared" si="4"/>
        <v>2211553.864</v>
      </c>
    </row>
    <row r="69" ht="12.75" customHeight="1">
      <c r="B69" s="24"/>
      <c r="C69" s="19"/>
      <c r="D69" s="22" t="s">
        <v>51</v>
      </c>
      <c r="E69" s="28">
        <v>1.02</v>
      </c>
      <c r="F69" s="29"/>
      <c r="G69" s="29"/>
      <c r="H69" s="30"/>
    </row>
    <row r="70" ht="12.75" customHeight="1">
      <c r="B70" s="24"/>
      <c r="C70" s="20"/>
      <c r="D70" s="22" t="s">
        <v>52</v>
      </c>
      <c r="E70" s="28">
        <v>42.17</v>
      </c>
      <c r="F70" s="29"/>
      <c r="G70" s="29"/>
      <c r="H70" s="30"/>
    </row>
    <row r="71" ht="12.75" customHeight="1">
      <c r="B71" s="24"/>
      <c r="C71" s="21" t="s">
        <v>53</v>
      </c>
      <c r="D71" s="33" t="s">
        <v>54</v>
      </c>
      <c r="E71" s="34"/>
      <c r="F71" s="34"/>
      <c r="G71" s="34"/>
      <c r="H71" s="34"/>
    </row>
    <row r="72" ht="12.75" customHeight="1">
      <c r="B72" s="24"/>
      <c r="C72" s="19"/>
      <c r="D72" s="33" t="s">
        <v>55</v>
      </c>
      <c r="E72" s="34"/>
      <c r="F72" s="34"/>
      <c r="G72" s="34"/>
      <c r="H72" s="34"/>
    </row>
    <row r="73" ht="12.75" customHeight="1">
      <c r="B73" s="24"/>
      <c r="C73" s="19"/>
      <c r="D73" s="33" t="s">
        <v>56</v>
      </c>
      <c r="E73" s="34"/>
      <c r="F73" s="34"/>
      <c r="G73" s="34"/>
      <c r="H73" s="34"/>
    </row>
    <row r="74" ht="12.75" customHeight="1">
      <c r="B74" s="24"/>
      <c r="C74" s="20"/>
      <c r="D74" s="33" t="s">
        <v>57</v>
      </c>
      <c r="E74" s="34"/>
      <c r="F74" s="34"/>
      <c r="G74" s="34"/>
      <c r="H74" s="34"/>
    </row>
    <row r="75" ht="12.75" customHeight="1">
      <c r="B75" s="24"/>
      <c r="C75" s="21" t="s">
        <v>58</v>
      </c>
      <c r="D75" s="22" t="s">
        <v>59</v>
      </c>
      <c r="E75" s="25"/>
      <c r="F75" s="25"/>
      <c r="G75" s="25"/>
      <c r="H75" s="25"/>
    </row>
    <row r="76" ht="12.75" customHeight="1">
      <c r="B76" s="24"/>
      <c r="C76" s="19"/>
      <c r="D76" s="22" t="s">
        <v>60</v>
      </c>
      <c r="E76" s="25"/>
      <c r="F76" s="25"/>
      <c r="G76" s="25"/>
      <c r="H76" s="25"/>
    </row>
    <row r="77" ht="12.75" customHeight="1">
      <c r="B77" s="24"/>
      <c r="C77" s="20"/>
      <c r="D77" s="22" t="s">
        <v>61</v>
      </c>
      <c r="E77" s="25"/>
      <c r="F77" s="25"/>
      <c r="G77" s="25"/>
      <c r="H77" s="25"/>
    </row>
    <row r="78" ht="12.75" customHeight="1">
      <c r="B78" s="24"/>
      <c r="D78" s="35"/>
      <c r="E78" s="35"/>
      <c r="F78" s="35"/>
      <c r="G78" s="35"/>
      <c r="H78" s="17"/>
    </row>
    <row r="79" ht="12.75" customHeight="1">
      <c r="B79" s="24"/>
      <c r="C79" s="36"/>
      <c r="D79" s="37" t="s">
        <v>30</v>
      </c>
      <c r="E79" s="37" t="s">
        <v>31</v>
      </c>
      <c r="F79" s="37" t="s">
        <v>32</v>
      </c>
      <c r="G79" s="38" t="s">
        <v>33</v>
      </c>
      <c r="H79" s="17"/>
    </row>
    <row r="80" ht="12.75" customHeight="1">
      <c r="C80" s="39" t="s">
        <v>62</v>
      </c>
      <c r="D80" s="40">
        <f t="shared" ref="D80:G80" si="5">(E58*E59)</f>
        <v>88942922.92</v>
      </c>
      <c r="E80" s="40">
        <f t="shared" si="5"/>
        <v>95495.0636</v>
      </c>
      <c r="F80" s="40">
        <f t="shared" si="5"/>
        <v>339349.1786</v>
      </c>
      <c r="G80" s="41">
        <f t="shared" si="5"/>
        <v>21633.91136</v>
      </c>
    </row>
    <row r="81" ht="12.75" customHeight="1">
      <c r="C81" s="42" t="s">
        <v>63</v>
      </c>
      <c r="D81" s="40">
        <f t="shared" ref="D81:G81" si="6">(E58*E59)^2</f>
        <v>7.91084E+15</v>
      </c>
      <c r="E81" s="40">
        <f t="shared" si="6"/>
        <v>9119307172</v>
      </c>
      <c r="F81" s="40">
        <f t="shared" si="6"/>
        <v>115157864999</v>
      </c>
      <c r="G81" s="41">
        <f t="shared" si="6"/>
        <v>468026120.5</v>
      </c>
    </row>
    <row r="82" ht="12.75" customHeight="1">
      <c r="C82" s="43" t="s">
        <v>64</v>
      </c>
      <c r="D82" s="44">
        <v>10.102749</v>
      </c>
      <c r="E82" s="44">
        <v>6.061649</v>
      </c>
      <c r="F82" s="44">
        <v>5.05137464</v>
      </c>
      <c r="G82" s="45">
        <v>9.092474352</v>
      </c>
    </row>
    <row r="83" ht="12.75" customHeight="1"/>
    <row r="84" ht="12.75" customHeight="1">
      <c r="C84" s="46" t="s">
        <v>65</v>
      </c>
      <c r="D84" s="47"/>
      <c r="E84" s="47"/>
      <c r="F84" s="48"/>
    </row>
    <row r="85" ht="12.75" customHeight="1">
      <c r="C85" s="49">
        <f>(G81+M71+N71+O71)</f>
        <v>468026120.5</v>
      </c>
      <c r="F85" s="50"/>
    </row>
    <row r="86" ht="12.75" customHeight="1">
      <c r="C86" s="42" t="s">
        <v>66</v>
      </c>
      <c r="F86" s="50"/>
    </row>
    <row r="87" ht="12.75" customHeight="1">
      <c r="C87" s="49">
        <f>(G80+M67+N67+O67)^2</f>
        <v>468026120.5</v>
      </c>
      <c r="F87" s="50"/>
    </row>
    <row r="88" ht="12.75" customHeight="1">
      <c r="C88" s="42" t="s">
        <v>67</v>
      </c>
      <c r="F88" s="50"/>
    </row>
    <row r="89" ht="12.75" customHeight="1">
      <c r="C89" s="51">
        <v>30.30824784</v>
      </c>
      <c r="F89" s="50"/>
    </row>
    <row r="90" ht="12.75" customHeight="1">
      <c r="C90" s="43" t="s">
        <v>68</v>
      </c>
      <c r="D90" s="52"/>
      <c r="E90" s="52"/>
      <c r="F90" s="53"/>
    </row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2">
    <mergeCell ref="A3:G3"/>
    <mergeCell ref="A4:G4"/>
    <mergeCell ref="A5:G5"/>
    <mergeCell ref="A6:G6"/>
    <mergeCell ref="A47:G47"/>
    <mergeCell ref="A48:G48"/>
    <mergeCell ref="A49:G49"/>
    <mergeCell ref="A50:G50"/>
    <mergeCell ref="E52:E54"/>
    <mergeCell ref="F52:F54"/>
    <mergeCell ref="E66:H66"/>
    <mergeCell ref="E67:H67"/>
    <mergeCell ref="G52:G54"/>
    <mergeCell ref="H52:H54"/>
    <mergeCell ref="E62:H62"/>
    <mergeCell ref="E63:H63"/>
    <mergeCell ref="E64:H64"/>
    <mergeCell ref="E65:H65"/>
    <mergeCell ref="E69:H69"/>
    <mergeCell ref="E70:H70"/>
    <mergeCell ref="C55:C61"/>
    <mergeCell ref="C62:C66"/>
    <mergeCell ref="C67:C70"/>
    <mergeCell ref="C71:C74"/>
    <mergeCell ref="C75:C77"/>
    <mergeCell ref="C84:F84"/>
    <mergeCell ref="C86:F86"/>
    <mergeCell ref="C87:F87"/>
    <mergeCell ref="C85:F85"/>
    <mergeCell ref="C88:F88"/>
    <mergeCell ref="C89:F89"/>
    <mergeCell ref="C90:F90"/>
  </mergeCells>
  <printOptions/>
  <pageMargins bottom="0.622222222222222" footer="0.0" header="0.0" left="0.679861111111111" right="0.0993055555555556" top="0.873611111111111"/>
  <pageSetup paperSize="9" orientation="portrait"/>
  <headerFooter>
    <oddHeader>&amp;CLCF0510 inventario Florestal - 2021 Aula 09 - Exercicios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8" max="8" width="19.14"/>
  </cols>
  <sheetData>
    <row r="1">
      <c r="A1" s="1" t="s">
        <v>69</v>
      </c>
    </row>
    <row r="3">
      <c r="A3" s="14" t="s">
        <v>70</v>
      </c>
    </row>
    <row r="4">
      <c r="A4" s="3" t="s">
        <v>71</v>
      </c>
    </row>
    <row r="8">
      <c r="A8" s="54" t="s">
        <v>72</v>
      </c>
      <c r="B8" s="54" t="s">
        <v>73</v>
      </c>
      <c r="C8" s="54" t="s">
        <v>74</v>
      </c>
      <c r="D8" s="54" t="s">
        <v>75</v>
      </c>
      <c r="E8" s="54" t="s">
        <v>76</v>
      </c>
      <c r="F8" s="54" t="s">
        <v>77</v>
      </c>
      <c r="G8" s="54" t="s">
        <v>78</v>
      </c>
      <c r="H8" s="54" t="s">
        <v>79</v>
      </c>
    </row>
    <row r="9">
      <c r="A9" s="7">
        <v>11.0</v>
      </c>
      <c r="B9" s="8">
        <v>3.33424657534247</v>
      </c>
      <c r="C9" s="8">
        <v>26.06</v>
      </c>
      <c r="D9" s="7">
        <v>1.0</v>
      </c>
      <c r="E9" s="7" t="s">
        <v>80</v>
      </c>
      <c r="F9" s="7" t="s">
        <v>81</v>
      </c>
      <c r="G9" s="7" t="s">
        <v>82</v>
      </c>
      <c r="H9" s="7" t="s">
        <v>83</v>
      </c>
    </row>
    <row r="10">
      <c r="A10" s="7">
        <v>12.0</v>
      </c>
      <c r="B10" s="8">
        <v>3.32328767123288</v>
      </c>
      <c r="C10" s="8">
        <v>22.41</v>
      </c>
      <c r="D10" s="7">
        <v>1.0</v>
      </c>
      <c r="E10" s="7" t="s">
        <v>80</v>
      </c>
      <c r="F10" s="7" t="s">
        <v>84</v>
      </c>
      <c r="G10" s="7" t="s">
        <v>82</v>
      </c>
      <c r="H10" s="7" t="s">
        <v>83</v>
      </c>
    </row>
    <row r="11">
      <c r="A11" s="7">
        <v>13.0</v>
      </c>
      <c r="B11" s="8">
        <v>3.32876712328767</v>
      </c>
      <c r="C11" s="8">
        <v>31.05</v>
      </c>
      <c r="D11" s="7">
        <v>1.0</v>
      </c>
      <c r="E11" s="7" t="s">
        <v>80</v>
      </c>
      <c r="F11" s="7" t="s">
        <v>84</v>
      </c>
      <c r="G11" s="7" t="s">
        <v>82</v>
      </c>
      <c r="H11" s="7" t="s">
        <v>83</v>
      </c>
    </row>
    <row r="12">
      <c r="A12" s="7">
        <v>15.0</v>
      </c>
      <c r="B12" s="8">
        <v>6.04109589041096</v>
      </c>
      <c r="C12" s="8">
        <v>23.4</v>
      </c>
      <c r="D12" s="7">
        <v>2.0</v>
      </c>
      <c r="E12" s="7" t="s">
        <v>85</v>
      </c>
      <c r="F12" s="7" t="s">
        <v>81</v>
      </c>
      <c r="G12" s="7" t="s">
        <v>86</v>
      </c>
      <c r="H12" s="7" t="s">
        <v>83</v>
      </c>
    </row>
    <row r="13">
      <c r="A13" s="7">
        <v>16.0</v>
      </c>
      <c r="B13" s="8">
        <v>6.18356164383562</v>
      </c>
      <c r="C13" s="8">
        <v>28.05</v>
      </c>
      <c r="D13" s="7">
        <v>2.0</v>
      </c>
      <c r="E13" s="7" t="s">
        <v>85</v>
      </c>
      <c r="F13" s="7" t="s">
        <v>81</v>
      </c>
      <c r="G13" s="7" t="s">
        <v>86</v>
      </c>
      <c r="H13" s="7" t="s">
        <v>83</v>
      </c>
    </row>
    <row r="14">
      <c r="A14" s="7">
        <v>17.0</v>
      </c>
      <c r="B14" s="8">
        <v>6.18630136986301</v>
      </c>
      <c r="C14" s="8">
        <v>36.55</v>
      </c>
      <c r="D14" s="7">
        <v>2.0</v>
      </c>
      <c r="E14" s="7" t="s">
        <v>85</v>
      </c>
      <c r="F14" s="7" t="s">
        <v>81</v>
      </c>
      <c r="G14" s="7" t="s">
        <v>86</v>
      </c>
      <c r="H14" s="7" t="s">
        <v>83</v>
      </c>
    </row>
    <row r="15">
      <c r="A15" s="7">
        <v>18.0</v>
      </c>
      <c r="B15" s="8">
        <v>6.23013698630137</v>
      </c>
      <c r="C15" s="8">
        <v>54.47</v>
      </c>
      <c r="D15" s="7">
        <v>2.0</v>
      </c>
      <c r="E15" s="7" t="s">
        <v>85</v>
      </c>
      <c r="F15" s="7" t="s">
        <v>81</v>
      </c>
      <c r="G15" s="7" t="s">
        <v>86</v>
      </c>
      <c r="H15" s="7" t="s">
        <v>83</v>
      </c>
    </row>
    <row r="16">
      <c r="A16" s="7">
        <v>19.0</v>
      </c>
      <c r="B16" s="8">
        <v>6.17808219178082</v>
      </c>
      <c r="C16" s="8">
        <v>46.87</v>
      </c>
      <c r="D16" s="7">
        <v>2.0</v>
      </c>
      <c r="E16" s="7" t="s">
        <v>85</v>
      </c>
      <c r="F16" s="7" t="s">
        <v>81</v>
      </c>
      <c r="G16" s="7" t="s">
        <v>86</v>
      </c>
      <c r="H16" s="7" t="s">
        <v>83</v>
      </c>
    </row>
    <row r="17">
      <c r="A17" s="7">
        <v>26.0</v>
      </c>
      <c r="B17" s="8">
        <v>3.35068493150685</v>
      </c>
      <c r="C17" s="8">
        <v>27.87</v>
      </c>
      <c r="D17" s="7">
        <v>1.0</v>
      </c>
      <c r="E17" s="7" t="s">
        <v>80</v>
      </c>
      <c r="F17" s="7" t="s">
        <v>84</v>
      </c>
      <c r="G17" s="7" t="s">
        <v>82</v>
      </c>
      <c r="H17" s="7" t="s">
        <v>83</v>
      </c>
    </row>
    <row r="18">
      <c r="A18" s="7">
        <v>27.0</v>
      </c>
      <c r="B18" s="8">
        <v>5.85205479452055</v>
      </c>
      <c r="C18" s="8">
        <v>55.48</v>
      </c>
      <c r="D18" s="7">
        <v>2.0</v>
      </c>
      <c r="E18" s="7" t="s">
        <v>87</v>
      </c>
      <c r="F18" s="7" t="s">
        <v>81</v>
      </c>
      <c r="G18" s="7" t="s">
        <v>86</v>
      </c>
      <c r="H18" s="7" t="s">
        <v>88</v>
      </c>
    </row>
    <row r="19">
      <c r="A19" s="7">
        <v>28.0</v>
      </c>
      <c r="B19" s="8">
        <v>3.14520547945205</v>
      </c>
      <c r="C19" s="8">
        <v>51.42</v>
      </c>
      <c r="D19" s="7">
        <v>1.0</v>
      </c>
      <c r="E19" s="7" t="s">
        <v>80</v>
      </c>
      <c r="F19" s="7" t="s">
        <v>84</v>
      </c>
      <c r="G19" s="7" t="s">
        <v>82</v>
      </c>
      <c r="H19" s="7" t="s">
        <v>83</v>
      </c>
    </row>
    <row r="20">
      <c r="A20" s="7">
        <v>29.0</v>
      </c>
      <c r="B20" s="8">
        <v>3.10684931506849</v>
      </c>
      <c r="C20" s="8">
        <v>80.09</v>
      </c>
      <c r="D20" s="7">
        <v>1.0</v>
      </c>
      <c r="E20" s="7" t="s">
        <v>80</v>
      </c>
      <c r="F20" s="7" t="s">
        <v>84</v>
      </c>
      <c r="G20" s="7" t="s">
        <v>82</v>
      </c>
      <c r="H20" s="7" t="s">
        <v>83</v>
      </c>
    </row>
    <row r="21">
      <c r="A21" s="7">
        <v>30.0</v>
      </c>
      <c r="B21" s="8">
        <v>2.76164383561644</v>
      </c>
      <c r="C21" s="8">
        <v>44.7</v>
      </c>
      <c r="D21" s="7">
        <v>1.0</v>
      </c>
      <c r="E21" s="7" t="s">
        <v>89</v>
      </c>
      <c r="F21" s="7" t="s">
        <v>81</v>
      </c>
      <c r="G21" s="7" t="s">
        <v>82</v>
      </c>
      <c r="H21" s="7" t="s">
        <v>83</v>
      </c>
    </row>
    <row r="22">
      <c r="A22" s="7">
        <v>31.0</v>
      </c>
      <c r="B22" s="8">
        <v>2.75616438356164</v>
      </c>
      <c r="C22" s="8">
        <v>26.34</v>
      </c>
      <c r="D22" s="7">
        <v>1.0</v>
      </c>
      <c r="E22" s="7" t="s">
        <v>89</v>
      </c>
      <c r="F22" s="7" t="s">
        <v>81</v>
      </c>
      <c r="G22" s="7" t="s">
        <v>82</v>
      </c>
      <c r="H22" s="7" t="s">
        <v>83</v>
      </c>
    </row>
    <row r="23">
      <c r="A23" s="9">
        <v>32.0</v>
      </c>
      <c r="B23" s="10">
        <v>2.80547945205479</v>
      </c>
      <c r="C23" s="10">
        <v>11.03</v>
      </c>
      <c r="D23" s="9">
        <v>1.0</v>
      </c>
      <c r="E23" s="9" t="s">
        <v>89</v>
      </c>
      <c r="F23" s="9" t="s">
        <v>81</v>
      </c>
      <c r="G23" s="9" t="s">
        <v>82</v>
      </c>
      <c r="H23" s="9" t="s">
        <v>83</v>
      </c>
    </row>
    <row r="25">
      <c r="A25" s="55" t="s">
        <v>90</v>
      </c>
      <c r="B25" s="56" t="s">
        <v>5</v>
      </c>
      <c r="C25" s="57" t="s">
        <v>91</v>
      </c>
      <c r="D25" s="56" t="s">
        <v>72</v>
      </c>
      <c r="E25" s="56" t="s">
        <v>75</v>
      </c>
      <c r="F25" s="56" t="s">
        <v>77</v>
      </c>
      <c r="G25" s="56" t="s">
        <v>74</v>
      </c>
      <c r="H25" s="56" t="s">
        <v>76</v>
      </c>
      <c r="I25" s="57" t="s">
        <v>92</v>
      </c>
      <c r="J25" s="56" t="s">
        <v>78</v>
      </c>
      <c r="K25" s="57" t="s">
        <v>79</v>
      </c>
      <c r="L25" s="58"/>
    </row>
    <row r="26">
      <c r="A26" s="55">
        <v>1.0</v>
      </c>
      <c r="B26" s="59" t="s">
        <v>93</v>
      </c>
      <c r="C26" s="59" t="s">
        <v>94</v>
      </c>
      <c r="D26" s="60">
        <v>11.0</v>
      </c>
      <c r="E26" s="60">
        <v>1.0</v>
      </c>
      <c r="F26" s="61" t="s">
        <v>81</v>
      </c>
      <c r="G26" s="34">
        <v>26.06</v>
      </c>
      <c r="H26" s="61" t="s">
        <v>95</v>
      </c>
      <c r="I26" s="62">
        <f>(J46*G26)</f>
        <v>43872.05387</v>
      </c>
      <c r="J26" s="61" t="s">
        <v>82</v>
      </c>
      <c r="K26" s="61" t="s">
        <v>96</v>
      </c>
      <c r="L26" s="61"/>
    </row>
    <row r="27">
      <c r="A27" s="55">
        <v>2.0</v>
      </c>
      <c r="D27" s="60">
        <v>30.0</v>
      </c>
      <c r="E27" s="60">
        <v>1.0</v>
      </c>
      <c r="F27" s="61" t="s">
        <v>81</v>
      </c>
      <c r="G27" s="34">
        <v>44.7</v>
      </c>
      <c r="H27" s="61" t="s">
        <v>97</v>
      </c>
      <c r="I27" s="62">
        <f>(G27*J47)</f>
        <v>61570.24793</v>
      </c>
      <c r="J27" s="61" t="s">
        <v>82</v>
      </c>
      <c r="K27" s="61" t="s">
        <v>96</v>
      </c>
      <c r="L27" s="61"/>
    </row>
    <row r="28">
      <c r="A28" s="55">
        <v>3.0</v>
      </c>
      <c r="D28" s="60">
        <v>31.0</v>
      </c>
      <c r="E28" s="60">
        <v>1.0</v>
      </c>
      <c r="F28" s="61" t="s">
        <v>81</v>
      </c>
      <c r="G28" s="34">
        <v>26.34</v>
      </c>
      <c r="H28" s="61" t="s">
        <v>97</v>
      </c>
      <c r="I28" s="62">
        <f>(G28*J47)</f>
        <v>36280.99174</v>
      </c>
      <c r="J28" s="61" t="s">
        <v>82</v>
      </c>
      <c r="K28" s="61" t="s">
        <v>96</v>
      </c>
      <c r="L28" s="61"/>
    </row>
    <row r="29">
      <c r="A29" s="55">
        <v>4.0</v>
      </c>
      <c r="D29" s="60">
        <v>32.0</v>
      </c>
      <c r="E29" s="60">
        <v>1.0</v>
      </c>
      <c r="F29" s="61" t="s">
        <v>81</v>
      </c>
      <c r="G29" s="34">
        <v>11.03</v>
      </c>
      <c r="H29" s="61" t="s">
        <v>97</v>
      </c>
      <c r="I29" s="62">
        <f>(G29*J47)</f>
        <v>15192.83747</v>
      </c>
      <c r="J29" s="61" t="s">
        <v>82</v>
      </c>
      <c r="K29" s="61" t="s">
        <v>96</v>
      </c>
      <c r="L29" s="61"/>
    </row>
    <row r="30">
      <c r="A30" s="63"/>
      <c r="B30" s="64" t="s">
        <v>98</v>
      </c>
      <c r="C30" s="65"/>
      <c r="D30" s="63"/>
      <c r="E30" s="63"/>
      <c r="F30" s="65"/>
      <c r="G30" s="66">
        <f>SUM(G26:G29)</f>
        <v>108.13</v>
      </c>
      <c r="H30" s="65"/>
      <c r="I30" s="67">
        <f>SUM(I26:I29)</f>
        <v>156916.131</v>
      </c>
      <c r="J30" s="65"/>
      <c r="K30" s="65"/>
      <c r="L30" s="17"/>
    </row>
    <row r="31">
      <c r="A31" s="55">
        <v>5.0</v>
      </c>
      <c r="B31" s="59" t="s">
        <v>99</v>
      </c>
      <c r="C31" s="68" t="s">
        <v>100</v>
      </c>
      <c r="D31" s="60">
        <v>15.0</v>
      </c>
      <c r="E31" s="60">
        <v>2.0</v>
      </c>
      <c r="F31" s="61" t="s">
        <v>81</v>
      </c>
      <c r="G31" s="34">
        <v>23.4</v>
      </c>
      <c r="H31" s="61" t="s">
        <v>101</v>
      </c>
      <c r="I31" s="61">
        <f>(G31*J48)</f>
        <v>39000</v>
      </c>
      <c r="J31" s="61" t="s">
        <v>86</v>
      </c>
      <c r="K31" s="61" t="s">
        <v>96</v>
      </c>
      <c r="L31" s="61"/>
      <c r="M31" s="61"/>
      <c r="N31" s="17"/>
      <c r="O31" s="17"/>
      <c r="P31" s="17"/>
      <c r="Q31" s="17"/>
    </row>
    <row r="32">
      <c r="A32" s="55">
        <v>6.0</v>
      </c>
      <c r="D32" s="60">
        <v>16.0</v>
      </c>
      <c r="E32" s="60">
        <v>2.0</v>
      </c>
      <c r="F32" s="61" t="s">
        <v>81</v>
      </c>
      <c r="G32" s="34">
        <v>28.05</v>
      </c>
      <c r="H32" s="61" t="s">
        <v>101</v>
      </c>
      <c r="I32" s="61">
        <f>(G32*J48)</f>
        <v>46750</v>
      </c>
      <c r="J32" s="61" t="s">
        <v>86</v>
      </c>
      <c r="K32" s="61" t="s">
        <v>96</v>
      </c>
      <c r="L32" s="61"/>
      <c r="M32" s="61"/>
      <c r="N32" s="17"/>
      <c r="O32" s="17"/>
      <c r="P32" s="17"/>
      <c r="Q32" s="17"/>
    </row>
    <row r="33">
      <c r="A33" s="55">
        <v>7.0</v>
      </c>
      <c r="D33" s="60">
        <v>17.0</v>
      </c>
      <c r="E33" s="60">
        <v>2.0</v>
      </c>
      <c r="F33" s="61" t="s">
        <v>81</v>
      </c>
      <c r="G33" s="34">
        <v>36.55</v>
      </c>
      <c r="H33" s="61" t="s">
        <v>101</v>
      </c>
      <c r="I33" s="62">
        <f>(G33*J48)</f>
        <v>60916.66667</v>
      </c>
      <c r="J33" s="61" t="s">
        <v>86</v>
      </c>
      <c r="K33" s="61" t="s">
        <v>96</v>
      </c>
      <c r="L33" s="61"/>
      <c r="M33" s="61"/>
      <c r="N33" s="17"/>
      <c r="O33" s="17"/>
      <c r="P33" s="17"/>
      <c r="Q33" s="17"/>
    </row>
    <row r="34">
      <c r="A34" s="55">
        <v>8.0</v>
      </c>
      <c r="D34" s="60">
        <v>18.0</v>
      </c>
      <c r="E34" s="60">
        <v>2.0</v>
      </c>
      <c r="F34" s="61" t="s">
        <v>81</v>
      </c>
      <c r="G34" s="34">
        <v>54.47</v>
      </c>
      <c r="H34" s="61" t="s">
        <v>101</v>
      </c>
      <c r="I34" s="62">
        <f>(G34*J48)</f>
        <v>90783.33333</v>
      </c>
      <c r="J34" s="61" t="s">
        <v>86</v>
      </c>
      <c r="K34" s="61" t="s">
        <v>96</v>
      </c>
      <c r="L34" s="61"/>
      <c r="M34" s="61"/>
      <c r="N34" s="17"/>
      <c r="O34" s="17"/>
      <c r="P34" s="17"/>
      <c r="Q34" s="17"/>
    </row>
    <row r="35">
      <c r="A35" s="55">
        <v>9.0</v>
      </c>
      <c r="D35" s="60">
        <v>19.0</v>
      </c>
      <c r="E35" s="60">
        <v>2.0</v>
      </c>
      <c r="F35" s="61" t="s">
        <v>81</v>
      </c>
      <c r="G35" s="34">
        <v>46.87</v>
      </c>
      <c r="H35" s="61" t="s">
        <v>101</v>
      </c>
      <c r="I35" s="62">
        <f t="shared" ref="I35:I36" si="1">(G35*J48)</f>
        <v>78116.66667</v>
      </c>
      <c r="J35" s="61" t="s">
        <v>86</v>
      </c>
      <c r="K35" s="61" t="s">
        <v>96</v>
      </c>
      <c r="L35" s="61"/>
      <c r="M35" s="61"/>
      <c r="N35" s="17"/>
      <c r="O35" s="17"/>
      <c r="P35" s="17"/>
      <c r="Q35" s="17"/>
    </row>
    <row r="36">
      <c r="A36" s="55">
        <v>10.0</v>
      </c>
      <c r="D36" s="60">
        <v>27.0</v>
      </c>
      <c r="E36" s="60">
        <v>2.0</v>
      </c>
      <c r="F36" s="61" t="s">
        <v>81</v>
      </c>
      <c r="G36" s="34">
        <v>55.48</v>
      </c>
      <c r="H36" s="61" t="s">
        <v>102</v>
      </c>
      <c r="I36" s="62">
        <f t="shared" si="1"/>
        <v>102740.7407</v>
      </c>
      <c r="J36" s="61" t="s">
        <v>86</v>
      </c>
      <c r="K36" s="61" t="s">
        <v>103</v>
      </c>
      <c r="L36" s="61"/>
      <c r="M36" s="61"/>
      <c r="N36" s="17"/>
      <c r="O36" s="17"/>
      <c r="P36" s="17"/>
      <c r="Q36" s="17"/>
    </row>
    <row r="37">
      <c r="A37" s="63"/>
      <c r="B37" s="64" t="s">
        <v>98</v>
      </c>
      <c r="C37" s="65"/>
      <c r="D37" s="63"/>
      <c r="E37" s="63"/>
      <c r="F37" s="65"/>
      <c r="G37" s="66">
        <f>SUM(G31:G36)</f>
        <v>244.82</v>
      </c>
      <c r="H37" s="65"/>
      <c r="I37" s="67">
        <f>SUM(I31:I36)</f>
        <v>418307.4074</v>
      </c>
      <c r="J37" s="65"/>
      <c r="K37" s="65"/>
      <c r="L37" s="17"/>
      <c r="M37" s="17"/>
      <c r="N37" s="17"/>
      <c r="O37" s="17"/>
      <c r="P37" s="17"/>
      <c r="Q37" s="17"/>
    </row>
    <row r="38">
      <c r="A38" s="55">
        <v>11.0</v>
      </c>
      <c r="B38" s="59" t="s">
        <v>104</v>
      </c>
      <c r="C38" s="59" t="s">
        <v>105</v>
      </c>
      <c r="D38" s="60">
        <v>12.0</v>
      </c>
      <c r="E38" s="60">
        <v>1.0</v>
      </c>
      <c r="F38" s="61" t="s">
        <v>84</v>
      </c>
      <c r="G38" s="34">
        <v>22.41</v>
      </c>
      <c r="H38" s="61" t="s">
        <v>95</v>
      </c>
      <c r="I38" s="62">
        <f>(G38*J50)</f>
        <v>37727.27273</v>
      </c>
      <c r="J38" s="61" t="s">
        <v>82</v>
      </c>
      <c r="K38" s="61" t="s">
        <v>96</v>
      </c>
      <c r="L38" s="17"/>
      <c r="M38" s="17"/>
      <c r="N38" s="17"/>
      <c r="O38" s="17"/>
      <c r="P38" s="17"/>
      <c r="Q38" s="17"/>
    </row>
    <row r="39">
      <c r="A39" s="55">
        <v>12.0</v>
      </c>
      <c r="D39" s="60">
        <v>13.0</v>
      </c>
      <c r="E39" s="60">
        <v>1.0</v>
      </c>
      <c r="F39" s="61" t="s">
        <v>84</v>
      </c>
      <c r="G39" s="34">
        <v>31.05</v>
      </c>
      <c r="H39" s="61" t="s">
        <v>95</v>
      </c>
      <c r="I39" s="62">
        <f>(G39*J50)</f>
        <v>52272.72727</v>
      </c>
      <c r="J39" s="61" t="s">
        <v>82</v>
      </c>
      <c r="K39" s="61" t="s">
        <v>96</v>
      </c>
      <c r="L39" s="17"/>
      <c r="M39" s="17"/>
      <c r="N39" s="17"/>
      <c r="O39" s="17"/>
      <c r="P39" s="17"/>
      <c r="Q39" s="17"/>
    </row>
    <row r="40">
      <c r="A40" s="55">
        <v>13.0</v>
      </c>
      <c r="D40" s="60">
        <v>26.0</v>
      </c>
      <c r="E40" s="60">
        <v>1.0</v>
      </c>
      <c r="F40" s="61" t="s">
        <v>84</v>
      </c>
      <c r="G40" s="34">
        <v>27.87</v>
      </c>
      <c r="H40" s="61" t="s">
        <v>95</v>
      </c>
      <c r="I40" s="62">
        <f>(G40*J50)</f>
        <v>46919.19192</v>
      </c>
      <c r="J40" s="61" t="s">
        <v>82</v>
      </c>
      <c r="K40" s="61" t="s">
        <v>96</v>
      </c>
      <c r="L40" s="17"/>
      <c r="M40" s="17"/>
      <c r="N40" s="17"/>
      <c r="O40" s="17"/>
      <c r="P40" s="17"/>
      <c r="Q40" s="17"/>
    </row>
    <row r="41">
      <c r="A41" s="55">
        <v>14.0</v>
      </c>
      <c r="D41" s="55">
        <v>28.0</v>
      </c>
      <c r="E41" s="60">
        <v>1.0</v>
      </c>
      <c r="F41" s="61" t="s">
        <v>84</v>
      </c>
      <c r="G41" s="34">
        <v>51.42</v>
      </c>
      <c r="H41" s="61" t="s">
        <v>95</v>
      </c>
      <c r="I41" s="62">
        <f>(G41*J50)</f>
        <v>86565.65657</v>
      </c>
      <c r="J41" s="61" t="s">
        <v>82</v>
      </c>
      <c r="K41" s="61" t="s">
        <v>96</v>
      </c>
      <c r="L41" s="17"/>
      <c r="M41" s="17"/>
      <c r="N41" s="17"/>
      <c r="O41" s="17"/>
      <c r="P41" s="17"/>
      <c r="Q41" s="17"/>
    </row>
    <row r="42">
      <c r="A42" s="55">
        <v>15.0</v>
      </c>
      <c r="D42" s="60">
        <v>29.0</v>
      </c>
      <c r="E42" s="55">
        <v>1.0</v>
      </c>
      <c r="F42" s="61" t="s">
        <v>84</v>
      </c>
      <c r="G42" s="61">
        <v>80.09</v>
      </c>
      <c r="H42" s="61" t="s">
        <v>95</v>
      </c>
      <c r="I42" s="62">
        <f>(G42*J50)</f>
        <v>134831.6498</v>
      </c>
      <c r="J42" s="61" t="s">
        <v>82</v>
      </c>
      <c r="K42" s="61" t="s">
        <v>96</v>
      </c>
      <c r="L42" s="17"/>
      <c r="M42" s="17"/>
      <c r="N42" s="17"/>
      <c r="O42" s="17"/>
      <c r="P42" s="17"/>
      <c r="Q42" s="17"/>
    </row>
    <row r="43">
      <c r="A43" s="65"/>
      <c r="B43" s="64" t="s">
        <v>98</v>
      </c>
      <c r="C43" s="65"/>
      <c r="D43" s="65"/>
      <c r="E43" s="65"/>
      <c r="F43" s="65"/>
      <c r="G43" s="66">
        <f>SUM(G38:G42)</f>
        <v>212.84</v>
      </c>
      <c r="H43" s="65"/>
      <c r="I43" s="67">
        <f>SUM(I38:I42)</f>
        <v>358316.4983</v>
      </c>
      <c r="J43" s="65"/>
      <c r="K43" s="65"/>
      <c r="L43" s="17"/>
      <c r="M43" s="17"/>
      <c r="N43" s="17"/>
      <c r="O43" s="17"/>
      <c r="P43" s="17"/>
      <c r="Q43" s="17"/>
    </row>
    <row r="45">
      <c r="F45" s="69" t="s">
        <v>106</v>
      </c>
      <c r="G45" s="70" t="s">
        <v>107</v>
      </c>
      <c r="H45" s="70" t="s">
        <v>108</v>
      </c>
      <c r="I45" s="70" t="s">
        <v>109</v>
      </c>
      <c r="J45" s="71" t="s">
        <v>110</v>
      </c>
    </row>
    <row r="46">
      <c r="F46" s="49">
        <v>1.0</v>
      </c>
      <c r="G46" s="61">
        <v>10000.0</v>
      </c>
      <c r="H46" s="61">
        <f>(3.3*1.8)</f>
        <v>5.94</v>
      </c>
      <c r="I46" s="61" t="s">
        <v>111</v>
      </c>
      <c r="J46" s="72">
        <f>(G46/H46)</f>
        <v>1683.501684</v>
      </c>
    </row>
    <row r="47">
      <c r="F47" s="49"/>
      <c r="G47" s="65"/>
      <c r="H47" s="61">
        <f>(3.3*2.2)</f>
        <v>7.26</v>
      </c>
      <c r="I47" s="61" t="s">
        <v>112</v>
      </c>
      <c r="J47" s="72">
        <f>(G46/H47)</f>
        <v>1377.410468</v>
      </c>
    </row>
    <row r="48">
      <c r="F48" s="49"/>
      <c r="G48" s="65"/>
      <c r="H48" s="61">
        <f>(3*2)</f>
        <v>6</v>
      </c>
      <c r="I48" s="61" t="s">
        <v>113</v>
      </c>
      <c r="J48" s="72">
        <f>(G46/H48)</f>
        <v>1666.666667</v>
      </c>
    </row>
    <row r="49">
      <c r="F49" s="49"/>
      <c r="G49" s="65"/>
      <c r="H49" s="61">
        <f>(3*1.8)</f>
        <v>5.4</v>
      </c>
      <c r="I49" s="61" t="s">
        <v>114</v>
      </c>
      <c r="J49" s="72">
        <f>(G46/H49)</f>
        <v>1851.851852</v>
      </c>
    </row>
    <row r="50">
      <c r="F50" s="73"/>
      <c r="G50" s="74"/>
      <c r="H50" s="75">
        <f>(3.3*1.8)</f>
        <v>5.94</v>
      </c>
      <c r="I50" s="75" t="s">
        <v>111</v>
      </c>
      <c r="J50" s="76">
        <f>(G46/H50)</f>
        <v>1683.501684</v>
      </c>
    </row>
  </sheetData>
  <mergeCells count="8">
    <mergeCell ref="A3:H3"/>
    <mergeCell ref="A4:H4"/>
    <mergeCell ref="B26:B29"/>
    <mergeCell ref="C26:C29"/>
    <mergeCell ref="B38:B42"/>
    <mergeCell ref="C38:C42"/>
    <mergeCell ref="B31:B36"/>
    <mergeCell ref="C31:C3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</cols>
  <sheetData>
    <row r="1">
      <c r="A1" s="1" t="s">
        <v>115</v>
      </c>
    </row>
    <row r="3">
      <c r="A3" s="3" t="s">
        <v>116</v>
      </c>
    </row>
    <row r="4">
      <c r="A4" s="14" t="s">
        <v>117</v>
      </c>
    </row>
    <row r="8">
      <c r="B8" s="77" t="s">
        <v>72</v>
      </c>
      <c r="C8" s="4" t="s">
        <v>7</v>
      </c>
      <c r="D8" s="78" t="s">
        <v>118</v>
      </c>
      <c r="E8" s="77" t="s">
        <v>72</v>
      </c>
      <c r="F8" s="4" t="s">
        <v>7</v>
      </c>
      <c r="G8" s="78" t="s">
        <v>118</v>
      </c>
    </row>
    <row r="9">
      <c r="B9" s="79"/>
      <c r="C9" s="9"/>
      <c r="D9" s="80" t="s">
        <v>119</v>
      </c>
      <c r="E9" s="79"/>
      <c r="F9" s="9"/>
      <c r="G9" s="80" t="s">
        <v>119</v>
      </c>
    </row>
    <row r="10">
      <c r="B10" s="81">
        <v>11.0</v>
      </c>
      <c r="C10" s="7">
        <v>312.0</v>
      </c>
      <c r="D10" s="82">
        <v>179.0</v>
      </c>
      <c r="E10" s="81">
        <v>27.0</v>
      </c>
      <c r="F10" s="7">
        <v>103.0</v>
      </c>
      <c r="G10" s="82">
        <v>390.0</v>
      </c>
    </row>
    <row r="11">
      <c r="B11" s="79"/>
      <c r="C11" s="9">
        <v>328.0</v>
      </c>
      <c r="D11" s="83">
        <v>160.0</v>
      </c>
      <c r="E11" s="81"/>
      <c r="F11" s="7">
        <v>188.0</v>
      </c>
      <c r="G11" s="82">
        <v>387.0</v>
      </c>
    </row>
    <row r="12">
      <c r="B12" s="79">
        <v>12.0</v>
      </c>
      <c r="C12" s="9">
        <v>322.0</v>
      </c>
      <c r="D12" s="83">
        <v>178.0</v>
      </c>
      <c r="E12" s="81"/>
      <c r="F12" s="7">
        <v>309.0</v>
      </c>
      <c r="G12" s="82">
        <v>384.0</v>
      </c>
    </row>
    <row r="13">
      <c r="B13" s="81">
        <v>13.0</v>
      </c>
      <c r="C13" s="7">
        <v>310.0</v>
      </c>
      <c r="D13" s="82">
        <v>159.0</v>
      </c>
      <c r="E13" s="79"/>
      <c r="F13" s="9">
        <v>380.0</v>
      </c>
      <c r="G13" s="83">
        <v>364.0</v>
      </c>
    </row>
    <row r="14">
      <c r="B14" s="81"/>
      <c r="C14" s="7">
        <v>313.0</v>
      </c>
      <c r="D14" s="82">
        <v>167.0</v>
      </c>
      <c r="E14" s="81">
        <v>28.0</v>
      </c>
      <c r="F14" s="7">
        <v>106.0</v>
      </c>
      <c r="G14" s="82">
        <v>189.0</v>
      </c>
    </row>
    <row r="15">
      <c r="B15" s="81"/>
      <c r="C15" s="7">
        <v>314.0</v>
      </c>
      <c r="D15" s="82">
        <v>163.0</v>
      </c>
      <c r="E15" s="81"/>
      <c r="F15" s="7">
        <v>113.0</v>
      </c>
      <c r="G15" s="82">
        <v>165.0</v>
      </c>
    </row>
    <row r="16">
      <c r="B16" s="79"/>
      <c r="C16" s="9">
        <v>315.0</v>
      </c>
      <c r="D16" s="83">
        <v>174.0</v>
      </c>
      <c r="E16" s="81"/>
      <c r="F16" s="7">
        <v>138.0</v>
      </c>
      <c r="G16" s="82">
        <v>171.0</v>
      </c>
    </row>
    <row r="17">
      <c r="B17" s="81">
        <v>15.0</v>
      </c>
      <c r="C17" s="7">
        <v>320.0</v>
      </c>
      <c r="D17" s="82">
        <v>342.0</v>
      </c>
      <c r="E17" s="81"/>
      <c r="F17" s="7">
        <v>145.0</v>
      </c>
      <c r="G17" s="82">
        <v>159.0</v>
      </c>
    </row>
    <row r="18">
      <c r="B18" s="81"/>
      <c r="C18" s="7">
        <v>325.0</v>
      </c>
      <c r="D18" s="82">
        <v>322.0</v>
      </c>
      <c r="E18" s="81"/>
      <c r="F18" s="7">
        <v>209.0</v>
      </c>
      <c r="G18" s="82">
        <v>168.0</v>
      </c>
    </row>
    <row r="19">
      <c r="B19" s="79"/>
      <c r="C19" s="9">
        <v>327.0</v>
      </c>
      <c r="D19" s="83">
        <v>341.0</v>
      </c>
      <c r="E19" s="79"/>
      <c r="F19" s="9">
        <v>311.0</v>
      </c>
      <c r="G19" s="83">
        <v>142.0</v>
      </c>
    </row>
    <row r="20">
      <c r="B20" s="81">
        <v>16.0</v>
      </c>
      <c r="C20" s="7">
        <v>329.0</v>
      </c>
      <c r="D20" s="82">
        <v>325.0</v>
      </c>
      <c r="E20" s="81">
        <v>29.0</v>
      </c>
      <c r="F20" s="7">
        <v>112.0</v>
      </c>
      <c r="G20" s="82">
        <v>173.0</v>
      </c>
    </row>
    <row r="21">
      <c r="B21" s="81"/>
      <c r="C21" s="7">
        <v>333.0</v>
      </c>
      <c r="D21" s="82">
        <v>320.0</v>
      </c>
      <c r="E21" s="81"/>
      <c r="F21" s="7">
        <v>115.0</v>
      </c>
      <c r="G21" s="82">
        <v>171.0</v>
      </c>
    </row>
    <row r="22">
      <c r="B22" s="81"/>
      <c r="C22" s="7">
        <v>336.0</v>
      </c>
      <c r="D22" s="82">
        <v>306.0</v>
      </c>
      <c r="E22" s="81"/>
      <c r="F22" s="7">
        <v>118.0</v>
      </c>
      <c r="G22" s="82">
        <v>176.0</v>
      </c>
    </row>
    <row r="23">
      <c r="B23" s="79"/>
      <c r="C23" s="9">
        <v>337.0</v>
      </c>
      <c r="D23" s="83">
        <v>324.0</v>
      </c>
      <c r="E23" s="81"/>
      <c r="F23" s="7">
        <v>121.0</v>
      </c>
      <c r="G23" s="82">
        <v>178.0</v>
      </c>
    </row>
    <row r="24">
      <c r="B24" s="81">
        <v>17.0</v>
      </c>
      <c r="C24" s="7">
        <v>331.0</v>
      </c>
      <c r="D24" s="82">
        <v>317.0</v>
      </c>
      <c r="E24" s="81"/>
      <c r="F24" s="7">
        <v>123.0</v>
      </c>
      <c r="G24" s="82">
        <v>187.0</v>
      </c>
    </row>
    <row r="25">
      <c r="B25" s="81"/>
      <c r="C25" s="7">
        <v>332.0</v>
      </c>
      <c r="D25" s="82">
        <v>342.0</v>
      </c>
      <c r="E25" s="81"/>
      <c r="F25" s="7">
        <v>125.0</v>
      </c>
      <c r="G25" s="82">
        <v>185.0</v>
      </c>
    </row>
    <row r="26">
      <c r="B26" s="81"/>
      <c r="C26" s="7">
        <v>334.0</v>
      </c>
      <c r="D26" s="82">
        <v>313.0</v>
      </c>
      <c r="E26" s="81"/>
      <c r="F26" s="7">
        <v>231.0</v>
      </c>
      <c r="G26" s="82">
        <v>185.0</v>
      </c>
    </row>
    <row r="27">
      <c r="B27" s="81"/>
      <c r="C27" s="7">
        <v>335.0</v>
      </c>
      <c r="D27" s="82">
        <v>369.0</v>
      </c>
      <c r="E27" s="81"/>
      <c r="F27" s="7">
        <v>300.0</v>
      </c>
      <c r="G27" s="82">
        <v>127.0</v>
      </c>
    </row>
    <row r="28">
      <c r="B28" s="79"/>
      <c r="C28" s="9">
        <v>339.0</v>
      </c>
      <c r="D28" s="83">
        <v>300.0</v>
      </c>
      <c r="E28" s="81"/>
      <c r="F28" s="7">
        <v>301.0</v>
      </c>
      <c r="G28" s="82">
        <v>180.0</v>
      </c>
    </row>
    <row r="29">
      <c r="B29" s="81">
        <v>18.0</v>
      </c>
      <c r="C29" s="7">
        <v>338.0</v>
      </c>
      <c r="D29" s="82">
        <v>242.0</v>
      </c>
      <c r="E29" s="79"/>
      <c r="F29" s="9">
        <v>302.0</v>
      </c>
      <c r="G29" s="83">
        <v>188.0</v>
      </c>
    </row>
    <row r="30">
      <c r="B30" s="81"/>
      <c r="C30" s="7">
        <v>340.0</v>
      </c>
      <c r="D30" s="82">
        <v>349.0</v>
      </c>
      <c r="E30" s="81">
        <v>30.0</v>
      </c>
      <c r="F30" s="7">
        <v>136.0</v>
      </c>
      <c r="G30" s="82">
        <v>125.0</v>
      </c>
    </row>
    <row r="31">
      <c r="B31" s="81"/>
      <c r="C31" s="7">
        <v>342.0</v>
      </c>
      <c r="D31" s="82">
        <v>345.0</v>
      </c>
      <c r="E31" s="81"/>
      <c r="F31" s="7">
        <v>141.0</v>
      </c>
      <c r="G31" s="82">
        <v>127.0</v>
      </c>
    </row>
    <row r="32">
      <c r="B32" s="81"/>
      <c r="C32" s="7">
        <v>343.0</v>
      </c>
      <c r="D32" s="82">
        <v>281.0</v>
      </c>
      <c r="E32" s="81"/>
      <c r="F32" s="7">
        <v>149.0</v>
      </c>
      <c r="G32" s="82">
        <v>147.0</v>
      </c>
    </row>
    <row r="33">
      <c r="B33" s="81"/>
      <c r="C33" s="7">
        <v>347.0</v>
      </c>
      <c r="D33" s="82">
        <v>325.0</v>
      </c>
      <c r="E33" s="81"/>
      <c r="F33" s="7">
        <v>151.0</v>
      </c>
      <c r="G33" s="82">
        <v>137.0</v>
      </c>
    </row>
    <row r="34">
      <c r="B34" s="79"/>
      <c r="C34" s="9">
        <v>348.0</v>
      </c>
      <c r="D34" s="83">
        <v>296.0</v>
      </c>
      <c r="E34" s="81"/>
      <c r="F34" s="7">
        <v>305.0</v>
      </c>
      <c r="G34" s="82">
        <v>134.0</v>
      </c>
    </row>
    <row r="35">
      <c r="B35" s="81">
        <v>19.0</v>
      </c>
      <c r="C35" s="7">
        <v>341.0</v>
      </c>
      <c r="D35" s="82">
        <v>319.0</v>
      </c>
      <c r="E35" s="79"/>
      <c r="F35" s="9">
        <v>306.0</v>
      </c>
      <c r="G35" s="83">
        <v>129.0</v>
      </c>
    </row>
    <row r="36">
      <c r="B36" s="81"/>
      <c r="C36" s="7">
        <v>344.0</v>
      </c>
      <c r="D36" s="82">
        <v>320.0</v>
      </c>
      <c r="E36" s="81">
        <v>31.0</v>
      </c>
      <c r="F36" s="7">
        <v>156.0</v>
      </c>
      <c r="G36" s="82">
        <v>127.0</v>
      </c>
    </row>
    <row r="37">
      <c r="B37" s="81"/>
      <c r="C37" s="7">
        <v>345.0</v>
      </c>
      <c r="D37" s="82">
        <v>268.0</v>
      </c>
      <c r="E37" s="81"/>
      <c r="F37" s="7">
        <v>160.0</v>
      </c>
      <c r="G37" s="82">
        <v>135.0</v>
      </c>
    </row>
    <row r="38">
      <c r="B38" s="81"/>
      <c r="C38" s="7">
        <v>346.0</v>
      </c>
      <c r="D38" s="82">
        <v>254.0</v>
      </c>
      <c r="E38" s="81"/>
      <c r="F38" s="7">
        <v>307.0</v>
      </c>
      <c r="G38" s="82">
        <v>139.0</v>
      </c>
    </row>
    <row r="39">
      <c r="B39" s="81"/>
      <c r="C39" s="7">
        <v>349.0</v>
      </c>
      <c r="D39" s="82">
        <v>362.0</v>
      </c>
      <c r="E39" s="79"/>
      <c r="F39" s="9">
        <v>308.0</v>
      </c>
      <c r="G39" s="83">
        <v>127.0</v>
      </c>
    </row>
    <row r="40">
      <c r="B40" s="81"/>
      <c r="C40" s="7">
        <v>351.0</v>
      </c>
      <c r="D40" s="82">
        <v>335.0</v>
      </c>
      <c r="E40" s="81">
        <v>32.0</v>
      </c>
      <c r="F40" s="7">
        <v>163.0</v>
      </c>
      <c r="G40" s="82">
        <v>148.0</v>
      </c>
    </row>
    <row r="41">
      <c r="B41" s="79"/>
      <c r="C41" s="9">
        <v>352.0</v>
      </c>
      <c r="D41" s="83">
        <v>297.0</v>
      </c>
      <c r="E41" s="79"/>
      <c r="F41" s="9">
        <v>167.0</v>
      </c>
      <c r="G41" s="83">
        <v>139.0</v>
      </c>
    </row>
    <row r="42">
      <c r="B42" s="81">
        <v>26.0</v>
      </c>
      <c r="C42" s="7">
        <v>170.0</v>
      </c>
      <c r="D42" s="82">
        <v>167.0</v>
      </c>
      <c r="E42" s="84"/>
      <c r="G42" s="85"/>
    </row>
    <row r="43">
      <c r="B43" s="81"/>
      <c r="C43" s="7">
        <v>176.0</v>
      </c>
      <c r="D43" s="82">
        <v>174.0</v>
      </c>
      <c r="E43" s="84"/>
      <c r="G43" s="85"/>
    </row>
    <row r="44">
      <c r="B44" s="81"/>
      <c r="C44" s="7">
        <v>178.0</v>
      </c>
      <c r="D44" s="82">
        <v>167.0</v>
      </c>
      <c r="E44" s="84"/>
      <c r="G44" s="85"/>
    </row>
    <row r="45">
      <c r="B45" s="79"/>
      <c r="C45" s="9">
        <v>181.0</v>
      </c>
      <c r="D45" s="83">
        <v>165.0</v>
      </c>
      <c r="E45" s="84"/>
      <c r="F45" s="85"/>
      <c r="G45" s="85"/>
    </row>
    <row r="47">
      <c r="A47" s="86" t="s">
        <v>5</v>
      </c>
      <c r="B47" s="86" t="s">
        <v>72</v>
      </c>
      <c r="C47" s="86" t="s">
        <v>120</v>
      </c>
      <c r="D47" s="87" t="s">
        <v>121</v>
      </c>
      <c r="E47" s="87" t="s">
        <v>122</v>
      </c>
      <c r="F47" s="87" t="s">
        <v>123</v>
      </c>
      <c r="G47" s="87" t="s">
        <v>124</v>
      </c>
      <c r="H47" s="87" t="s">
        <v>125</v>
      </c>
      <c r="I47" s="87" t="s">
        <v>126</v>
      </c>
      <c r="J47" s="87" t="s">
        <v>127</v>
      </c>
      <c r="K47" s="87" t="s">
        <v>128</v>
      </c>
      <c r="L47" s="87" t="s">
        <v>129</v>
      </c>
      <c r="M47" s="87" t="s">
        <v>130</v>
      </c>
    </row>
    <row r="48">
      <c r="A48" s="59" t="s">
        <v>93</v>
      </c>
      <c r="B48" s="88">
        <v>11.0</v>
      </c>
      <c r="C48" s="89" t="s">
        <v>131</v>
      </c>
      <c r="D48" s="64">
        <v>2.0</v>
      </c>
      <c r="E48" s="61">
        <f t="shared" ref="E48:E51" si="1">(540*D48)</f>
        <v>1080</v>
      </c>
      <c r="F48" s="61">
        <f t="shared" ref="F48:F51" si="2">(E48/10000)</f>
        <v>0.108</v>
      </c>
      <c r="G48" s="90">
        <v>339.0</v>
      </c>
      <c r="H48" s="65"/>
      <c r="I48" s="65"/>
      <c r="J48" s="65"/>
      <c r="K48" s="65"/>
      <c r="L48" s="65"/>
      <c r="M48" s="65"/>
    </row>
    <row r="49">
      <c r="B49" s="88">
        <v>30.0</v>
      </c>
      <c r="C49" s="89" t="s">
        <v>132</v>
      </c>
      <c r="D49" s="64">
        <v>6.0</v>
      </c>
      <c r="E49" s="61">
        <f t="shared" si="1"/>
        <v>3240</v>
      </c>
      <c r="F49" s="61">
        <f t="shared" si="2"/>
        <v>0.324</v>
      </c>
      <c r="G49" s="90">
        <v>799.0</v>
      </c>
      <c r="H49" s="65"/>
      <c r="I49" s="65"/>
      <c r="J49" s="64" t="s">
        <v>133</v>
      </c>
      <c r="K49" s="65"/>
      <c r="L49" s="65"/>
      <c r="M49" s="65"/>
    </row>
    <row r="50">
      <c r="B50" s="88">
        <v>31.0</v>
      </c>
      <c r="C50" s="89" t="s">
        <v>134</v>
      </c>
      <c r="D50" s="64">
        <v>4.0</v>
      </c>
      <c r="E50" s="61">
        <f t="shared" si="1"/>
        <v>2160</v>
      </c>
      <c r="F50" s="61">
        <f t="shared" si="2"/>
        <v>0.216</v>
      </c>
      <c r="G50" s="90">
        <v>528.0</v>
      </c>
      <c r="H50" s="65"/>
      <c r="I50" s="65"/>
      <c r="J50" s="91">
        <v>40230.6875</v>
      </c>
      <c r="K50" s="65"/>
      <c r="L50" s="65"/>
      <c r="M50" s="65"/>
    </row>
    <row r="51">
      <c r="B51" s="88">
        <v>32.0</v>
      </c>
      <c r="C51" s="89" t="s">
        <v>135</v>
      </c>
      <c r="D51" s="64">
        <v>2.0</v>
      </c>
      <c r="E51" s="61">
        <f t="shared" si="1"/>
        <v>1080</v>
      </c>
      <c r="F51" s="61">
        <f t="shared" si="2"/>
        <v>0.108</v>
      </c>
      <c r="G51" s="90">
        <v>287.0</v>
      </c>
      <c r="H51" s="65"/>
      <c r="I51" s="65"/>
      <c r="J51" s="64" t="s">
        <v>136</v>
      </c>
      <c r="K51" s="65"/>
      <c r="L51" s="65"/>
      <c r="M51" s="65"/>
    </row>
    <row r="52">
      <c r="A52" s="64" t="s">
        <v>98</v>
      </c>
      <c r="B52" s="92"/>
      <c r="C52" s="89"/>
      <c r="D52" s="93">
        <f>SUM(D48:D51)</f>
        <v>14</v>
      </c>
      <c r="E52" s="65"/>
      <c r="F52" s="94">
        <f>SUM(F48:F51)</f>
        <v>0.756</v>
      </c>
      <c r="G52" s="95">
        <v>1953.0</v>
      </c>
      <c r="H52" s="96">
        <v>136.5</v>
      </c>
      <c r="I52" s="97"/>
      <c r="J52" s="95">
        <v>53640.9166</v>
      </c>
      <c r="K52" s="65"/>
      <c r="L52" s="65"/>
      <c r="M52" s="65"/>
    </row>
    <row r="53">
      <c r="A53" s="59" t="s">
        <v>99</v>
      </c>
      <c r="B53" s="88">
        <v>15.0</v>
      </c>
      <c r="C53" s="89" t="s">
        <v>137</v>
      </c>
      <c r="D53" s="64">
        <v>3.0</v>
      </c>
      <c r="E53" s="61">
        <f t="shared" ref="E53:E58" si="3">(540*D53)</f>
        <v>1620</v>
      </c>
      <c r="F53" s="61">
        <f t="shared" ref="F53:F58" si="4">(E53/10000)</f>
        <v>0.162</v>
      </c>
      <c r="G53" s="90">
        <v>1005.0</v>
      </c>
      <c r="H53" s="65"/>
      <c r="I53" s="65"/>
      <c r="J53" s="65"/>
      <c r="K53" s="65"/>
      <c r="L53" s="65"/>
      <c r="M53" s="65"/>
    </row>
    <row r="54">
      <c r="B54" s="88">
        <v>16.0</v>
      </c>
      <c r="C54" s="89" t="s">
        <v>138</v>
      </c>
      <c r="D54" s="64">
        <v>4.0</v>
      </c>
      <c r="E54" s="61">
        <f t="shared" si="3"/>
        <v>2160</v>
      </c>
      <c r="F54" s="61">
        <f t="shared" si="4"/>
        <v>0.216</v>
      </c>
      <c r="G54" s="90">
        <v>1275.0</v>
      </c>
      <c r="H54" s="65"/>
      <c r="I54" s="65"/>
      <c r="J54" s="65"/>
      <c r="K54" s="65"/>
      <c r="L54" s="65"/>
      <c r="M54" s="65"/>
    </row>
    <row r="55">
      <c r="B55" s="88">
        <v>17.0</v>
      </c>
      <c r="C55" s="89" t="s">
        <v>139</v>
      </c>
      <c r="D55" s="64">
        <v>5.0</v>
      </c>
      <c r="E55" s="61">
        <f t="shared" si="3"/>
        <v>2700</v>
      </c>
      <c r="F55" s="61">
        <f t="shared" si="4"/>
        <v>0.27</v>
      </c>
      <c r="G55" s="90">
        <v>1641.0</v>
      </c>
      <c r="H55" s="65"/>
      <c r="I55" s="65"/>
      <c r="J55" s="65"/>
      <c r="K55" s="65"/>
      <c r="L55" s="65"/>
      <c r="M55" s="65"/>
    </row>
    <row r="56">
      <c r="B56" s="88">
        <v>18.0</v>
      </c>
      <c r="C56" s="89" t="s">
        <v>140</v>
      </c>
      <c r="D56" s="64">
        <v>6.0</v>
      </c>
      <c r="E56" s="61">
        <f t="shared" si="3"/>
        <v>3240</v>
      </c>
      <c r="F56" s="61">
        <f t="shared" si="4"/>
        <v>0.324</v>
      </c>
      <c r="G56" s="90">
        <v>1838.0</v>
      </c>
      <c r="H56" s="65"/>
      <c r="I56" s="65"/>
      <c r="J56" s="64" t="s">
        <v>133</v>
      </c>
      <c r="K56" s="65"/>
      <c r="L56" s="65"/>
      <c r="M56" s="65"/>
    </row>
    <row r="57">
      <c r="B57" s="88">
        <v>19.0</v>
      </c>
      <c r="C57" s="89" t="s">
        <v>141</v>
      </c>
      <c r="D57" s="64">
        <v>7.0</v>
      </c>
      <c r="E57" s="61">
        <f t="shared" si="3"/>
        <v>3780</v>
      </c>
      <c r="F57" s="61">
        <f t="shared" si="4"/>
        <v>0.378</v>
      </c>
      <c r="G57" s="90">
        <v>2155.0</v>
      </c>
      <c r="H57" s="65"/>
      <c r="I57" s="65"/>
      <c r="J57" s="98">
        <f>VARP(G53:G58)</f>
        <v>137884.1389</v>
      </c>
      <c r="K57" s="65"/>
      <c r="L57" s="65"/>
      <c r="M57" s="65"/>
    </row>
    <row r="58">
      <c r="B58" s="88">
        <v>27.0</v>
      </c>
      <c r="C58" s="89" t="s">
        <v>142</v>
      </c>
      <c r="D58" s="64">
        <v>4.0</v>
      </c>
      <c r="E58" s="61">
        <f t="shared" si="3"/>
        <v>2160</v>
      </c>
      <c r="F58" s="61">
        <f t="shared" si="4"/>
        <v>0.216</v>
      </c>
      <c r="G58" s="90">
        <v>1525.0</v>
      </c>
      <c r="H58" s="65"/>
      <c r="I58" s="65"/>
      <c r="J58" s="64" t="s">
        <v>136</v>
      </c>
      <c r="K58" s="65"/>
      <c r="L58" s="65"/>
      <c r="M58" s="65"/>
    </row>
    <row r="59">
      <c r="A59" s="64" t="s">
        <v>98</v>
      </c>
      <c r="B59" s="92"/>
      <c r="C59" s="89"/>
      <c r="D59" s="93">
        <f>SUM(D53:D58)</f>
        <v>29</v>
      </c>
      <c r="E59" s="65"/>
      <c r="F59" s="94">
        <f t="shared" ref="F59:G59" si="5">SUM(F53:F58)</f>
        <v>1.566</v>
      </c>
      <c r="G59" s="94">
        <f t="shared" si="5"/>
        <v>9439</v>
      </c>
      <c r="H59" s="97">
        <f>(G59/D59)</f>
        <v>325.4827586</v>
      </c>
      <c r="I59" s="99"/>
      <c r="J59" s="94">
        <f>_xlfn.VAR.S(G53:G58)</f>
        <v>165460.9667</v>
      </c>
      <c r="K59" s="65"/>
      <c r="L59" s="65"/>
      <c r="M59" s="65"/>
    </row>
    <row r="60">
      <c r="A60" s="59" t="s">
        <v>104</v>
      </c>
      <c r="B60" s="88">
        <v>12.0</v>
      </c>
      <c r="C60" s="64" t="s">
        <v>143</v>
      </c>
      <c r="D60" s="64">
        <v>1.0</v>
      </c>
      <c r="E60" s="61">
        <f t="shared" ref="E60:E64" si="6">(540*D60)</f>
        <v>540</v>
      </c>
      <c r="F60" s="61">
        <f t="shared" ref="F60:F64" si="7">(E60/10000)</f>
        <v>0.054</v>
      </c>
      <c r="G60" s="90">
        <v>178.0</v>
      </c>
      <c r="H60" s="65"/>
      <c r="I60" s="65"/>
      <c r="J60" s="65"/>
      <c r="K60" s="65"/>
      <c r="L60" s="65"/>
      <c r="M60" s="65"/>
    </row>
    <row r="61">
      <c r="B61" s="88">
        <v>13.0</v>
      </c>
      <c r="C61" s="89" t="s">
        <v>144</v>
      </c>
      <c r="D61" s="64">
        <v>4.0</v>
      </c>
      <c r="E61" s="61">
        <f t="shared" si="6"/>
        <v>2160</v>
      </c>
      <c r="F61" s="61">
        <f t="shared" si="7"/>
        <v>0.216</v>
      </c>
      <c r="G61" s="90">
        <v>663.0</v>
      </c>
      <c r="H61" s="65"/>
      <c r="I61" s="65"/>
      <c r="J61" s="65"/>
      <c r="K61" s="65"/>
      <c r="L61" s="65"/>
      <c r="M61" s="65"/>
    </row>
    <row r="62">
      <c r="B62" s="88">
        <v>26.0</v>
      </c>
      <c r="C62" s="89" t="s">
        <v>145</v>
      </c>
      <c r="D62" s="64">
        <v>4.0</v>
      </c>
      <c r="E62" s="61">
        <f t="shared" si="6"/>
        <v>2160</v>
      </c>
      <c r="F62" s="61">
        <f t="shared" si="7"/>
        <v>0.216</v>
      </c>
      <c r="G62" s="90">
        <v>673.0</v>
      </c>
      <c r="H62" s="65"/>
      <c r="I62" s="65"/>
      <c r="J62" s="64" t="s">
        <v>133</v>
      </c>
      <c r="K62" s="65"/>
      <c r="L62" s="65"/>
      <c r="M62" s="65"/>
    </row>
    <row r="63">
      <c r="B63" s="88">
        <v>28.0</v>
      </c>
      <c r="C63" s="89" t="s">
        <v>146</v>
      </c>
      <c r="D63" s="64">
        <v>6.0</v>
      </c>
      <c r="E63" s="61">
        <f t="shared" si="6"/>
        <v>3240</v>
      </c>
      <c r="F63" s="61">
        <f t="shared" si="7"/>
        <v>0.324</v>
      </c>
      <c r="G63" s="90">
        <v>994.0</v>
      </c>
      <c r="H63" s="65"/>
      <c r="I63" s="65"/>
      <c r="J63" s="98">
        <f>VARP(G60:G64)</f>
        <v>269721.04</v>
      </c>
      <c r="K63" s="65"/>
      <c r="L63" s="65"/>
      <c r="M63" s="65"/>
    </row>
    <row r="64">
      <c r="B64" s="88">
        <v>29.0</v>
      </c>
      <c r="C64" s="89" t="s">
        <v>147</v>
      </c>
      <c r="D64" s="64">
        <v>10.0</v>
      </c>
      <c r="E64" s="61">
        <f t="shared" si="6"/>
        <v>5400</v>
      </c>
      <c r="F64" s="61">
        <f t="shared" si="7"/>
        <v>0.54</v>
      </c>
      <c r="G64" s="90">
        <v>1750.0</v>
      </c>
      <c r="H64" s="65"/>
      <c r="I64" s="65"/>
      <c r="J64" s="64" t="s">
        <v>136</v>
      </c>
      <c r="K64" s="65"/>
      <c r="L64" s="65"/>
      <c r="M64" s="65"/>
    </row>
    <row r="65">
      <c r="A65" s="64" t="s">
        <v>98</v>
      </c>
      <c r="B65" s="65"/>
      <c r="C65" s="65"/>
      <c r="D65" s="93">
        <f>SUM(D60:D64)</f>
        <v>25</v>
      </c>
      <c r="E65" s="65"/>
      <c r="F65" s="97">
        <f t="shared" ref="F65:G65" si="8">SUM(F60:F64)</f>
        <v>1.35</v>
      </c>
      <c r="G65" s="94">
        <f t="shared" si="8"/>
        <v>4258</v>
      </c>
      <c r="H65" s="97">
        <f>(G65/D65)</f>
        <v>170.32</v>
      </c>
      <c r="I65" s="99"/>
      <c r="J65" s="94">
        <f>_xlfn.VAR.S(G60:G64)</f>
        <v>337151.3</v>
      </c>
      <c r="K65" s="65"/>
      <c r="L65" s="65"/>
      <c r="M65" s="65"/>
    </row>
    <row r="66">
      <c r="A66" s="100"/>
      <c r="B66" s="100"/>
      <c r="C66" s="101" t="s">
        <v>148</v>
      </c>
      <c r="D66" s="102">
        <f>(D52+D59+D65)</f>
        <v>68</v>
      </c>
      <c r="E66" s="100"/>
      <c r="F66" s="103">
        <f t="shared" ref="F66:H66" si="9">(F52+F59+F65)</f>
        <v>3.672</v>
      </c>
      <c r="G66" s="102">
        <f t="shared" si="9"/>
        <v>15650</v>
      </c>
      <c r="H66" s="103">
        <f t="shared" si="9"/>
        <v>632.3027586</v>
      </c>
      <c r="I66" s="103">
        <f>(G66/D66)</f>
        <v>230.1470588</v>
      </c>
      <c r="J66" s="102">
        <f>(J52+J59+J65)</f>
        <v>556253.1833</v>
      </c>
      <c r="K66" s="103">
        <f>(J66)/(D66)^2</f>
        <v>120.2969687</v>
      </c>
      <c r="L66" s="104">
        <f t="shared" ref="L66:L67" si="10">(2)*SQRT(K66)</f>
        <v>21.93599496</v>
      </c>
      <c r="M66" s="104">
        <f>(L66/I66)*100</f>
        <v>9.531294934</v>
      </c>
    </row>
    <row r="67">
      <c r="A67" s="61"/>
      <c r="B67" s="61"/>
      <c r="C67" s="65"/>
      <c r="D67" s="65"/>
      <c r="E67" s="65"/>
      <c r="F67" s="65"/>
      <c r="G67" s="65"/>
      <c r="H67" s="65"/>
      <c r="I67" s="65"/>
      <c r="J67" s="105">
        <f>(J50+J57+J63)</f>
        <v>447835.8664</v>
      </c>
      <c r="K67" s="106">
        <f>(J67)/(D66)^2</f>
        <v>96.85031713</v>
      </c>
      <c r="L67" s="105">
        <f t="shared" si="10"/>
        <v>19.68251174</v>
      </c>
      <c r="M67" s="107">
        <f>(L67/I66)*100</f>
        <v>8.552145677</v>
      </c>
    </row>
  </sheetData>
  <mergeCells count="5">
    <mergeCell ref="A3:H3"/>
    <mergeCell ref="A4:H4"/>
    <mergeCell ref="A48:A51"/>
    <mergeCell ref="A53:A58"/>
    <mergeCell ref="A60:A64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2021-10-07T15:22:39Z</dcterms:created>
</cp:coreProperties>
</file>