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8e50d36d5311c9/Documents/Graduação/Inventário Florestal/"/>
    </mc:Choice>
  </mc:AlternateContent>
  <xr:revisionPtr revIDLastSave="79" documentId="8_{5347803A-7C7C-4FF8-BE78-5679D33D7BA7}" xr6:coauthVersionLast="47" xr6:coauthVersionMax="47" xr10:uidLastSave="{7249D694-A189-44AD-B5A6-A8CF793228B7}"/>
  <bookViews>
    <workbookView xWindow="-90" yWindow="-90" windowWidth="19380" windowHeight="12180" activeTab="3" xr2:uid="{35278B1F-05E9-46EA-A16D-1E03890F8570}"/>
  </bookViews>
  <sheets>
    <sheet name="Ex. 1 - Retangulares" sheetId="1" r:id="rId1"/>
    <sheet name="Ex. 1 - Circulares" sheetId="3" r:id="rId2"/>
    <sheet name="Ex 1 - Comparação" sheetId="4" r:id="rId3"/>
    <sheet name="Ex. 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5" l="1"/>
  <c r="V28" i="5"/>
  <c r="V27" i="5"/>
  <c r="V23" i="5"/>
  <c r="S31" i="5"/>
  <c r="S28" i="5"/>
  <c r="S27" i="5"/>
  <c r="S23" i="5"/>
  <c r="P31" i="5"/>
  <c r="P28" i="5"/>
  <c r="P27" i="5"/>
  <c r="P23" i="5"/>
  <c r="M23" i="5"/>
  <c r="J19" i="5"/>
  <c r="J18" i="5"/>
  <c r="S17" i="5"/>
  <c r="S19" i="5" s="1"/>
  <c r="P17" i="5"/>
  <c r="P19" i="5" s="1"/>
  <c r="J17" i="5"/>
  <c r="U16" i="5"/>
  <c r="R16" i="5"/>
  <c r="O16" i="5"/>
  <c r="M16" i="5"/>
  <c r="M17" i="5" s="1"/>
  <c r="M19" i="5" s="1"/>
  <c r="L16" i="5"/>
  <c r="J16" i="5"/>
  <c r="J15" i="5"/>
  <c r="J14" i="5"/>
  <c r="V13" i="5"/>
  <c r="V17" i="5" s="1"/>
  <c r="V19" i="5" s="1"/>
  <c r="S13" i="5"/>
  <c r="P13" i="5"/>
  <c r="M13" i="5"/>
  <c r="J13" i="5"/>
  <c r="J12" i="5"/>
  <c r="V29" i="5" l="1"/>
  <c r="V30" i="5" s="1"/>
  <c r="V32" i="5" s="1"/>
  <c r="V33" i="5" s="1"/>
  <c r="S29" i="5"/>
  <c r="S30" i="5" s="1"/>
  <c r="S32" i="5" s="1"/>
  <c r="S33" i="5" s="1"/>
  <c r="P29" i="5"/>
  <c r="P30" i="5" s="1"/>
  <c r="P32" i="5" s="1"/>
  <c r="P33" i="5" s="1"/>
  <c r="M27" i="5"/>
  <c r="M28" i="5" s="1"/>
  <c r="M29" i="5" s="1"/>
  <c r="M30" i="5" s="1"/>
  <c r="M31" i="5" s="1"/>
  <c r="M32" i="5" s="1"/>
  <c r="M33" i="5" s="1"/>
  <c r="E7" i="3" l="1"/>
  <c r="E8" i="3"/>
  <c r="E9" i="3"/>
  <c r="E10" i="3"/>
  <c r="E11" i="3"/>
  <c r="E12" i="3"/>
  <c r="E13" i="3"/>
  <c r="E14" i="3"/>
  <c r="E15" i="3"/>
  <c r="E16" i="3"/>
  <c r="I7" i="3"/>
  <c r="H7" i="3"/>
  <c r="C7" i="3"/>
  <c r="B7" i="3"/>
  <c r="C8" i="3" s="1"/>
  <c r="K12" i="1"/>
  <c r="I9" i="1"/>
  <c r="K10" i="1" s="1"/>
  <c r="I8" i="1"/>
  <c r="H8" i="1"/>
  <c r="C8" i="1"/>
  <c r="B8" i="1"/>
  <c r="K25" i="1" l="1"/>
  <c r="K17" i="1"/>
  <c r="K9" i="1"/>
  <c r="K24" i="1"/>
  <c r="K16" i="1"/>
  <c r="K26" i="1"/>
  <c r="K23" i="1"/>
  <c r="K15" i="1"/>
  <c r="K14" i="1"/>
  <c r="K22" i="1"/>
  <c r="K21" i="1"/>
  <c r="K13" i="1"/>
  <c r="K20" i="1"/>
  <c r="K19" i="1"/>
  <c r="K11" i="1"/>
  <c r="K8" i="1"/>
  <c r="K18" i="1"/>
  <c r="I8" i="3"/>
  <c r="K22" i="3" s="1"/>
  <c r="E20" i="3"/>
  <c r="E22" i="3"/>
  <c r="E18" i="3"/>
  <c r="K23" i="3"/>
  <c r="E19" i="3"/>
  <c r="E23" i="3"/>
  <c r="E24" i="3"/>
  <c r="E17" i="3"/>
  <c r="E21" i="3"/>
  <c r="E25" i="3"/>
  <c r="C9" i="1"/>
  <c r="E8" i="1" s="1"/>
  <c r="E11" i="1"/>
  <c r="E17" i="1"/>
  <c r="E18" i="1"/>
  <c r="E12" i="1"/>
  <c r="E20" i="1"/>
  <c r="E21" i="1"/>
  <c r="E14" i="1"/>
  <c r="E22" i="1"/>
  <c r="E15" i="1"/>
  <c r="E23" i="1"/>
  <c r="E16" i="1"/>
  <c r="E24" i="1"/>
  <c r="E25" i="1"/>
  <c r="E10" i="1"/>
  <c r="E26" i="1"/>
  <c r="E19" i="1" l="1"/>
  <c r="E9" i="1"/>
  <c r="E13" i="1"/>
  <c r="K7" i="3"/>
  <c r="K13" i="3"/>
  <c r="K10" i="3"/>
  <c r="K18" i="3"/>
  <c r="K17" i="3"/>
  <c r="K12" i="3"/>
  <c r="K16" i="3"/>
  <c r="K24" i="3"/>
  <c r="K11" i="3"/>
  <c r="K21" i="3"/>
  <c r="K15" i="3"/>
  <c r="K20" i="3"/>
  <c r="K25" i="3"/>
  <c r="K14" i="3"/>
  <c r="K9" i="3"/>
  <c r="K8" i="3"/>
  <c r="K19" i="3"/>
</calcChain>
</file>

<file path=xl/sharedStrings.xml><?xml version="1.0" encoding="utf-8"?>
<sst xmlns="http://schemas.openxmlformats.org/spreadsheetml/2006/main" count="155" uniqueCount="58">
  <si>
    <t xml:space="preserve">V%* </t>
  </si>
  <si>
    <t>Desv.</t>
  </si>
  <si>
    <t>Média</t>
  </si>
  <si>
    <t>T</t>
  </si>
  <si>
    <t>V%</t>
  </si>
  <si>
    <t>Calcule o tamanho ótimo para os seguintes atributos: a densidade de estande (1/ha), a área basal (m²/ha).</t>
  </si>
  <si>
    <t>Parcelas Retangulares de 500 m²</t>
  </si>
  <si>
    <t>Densidade</t>
  </si>
  <si>
    <t>Área basal</t>
  </si>
  <si>
    <t>V% Densidade de Estande</t>
  </si>
  <si>
    <t>V%*</t>
  </si>
  <si>
    <t>V% Área Basal</t>
  </si>
  <si>
    <t>Parcelas Circulares de 500 m²</t>
  </si>
  <si>
    <t>Retangulares</t>
  </si>
  <si>
    <t>Circulares</t>
  </si>
  <si>
    <t>Dens. Estande</t>
  </si>
  <si>
    <t>Área Basal</t>
  </si>
  <si>
    <t>V% 1</t>
  </si>
  <si>
    <t>V% 2</t>
  </si>
  <si>
    <t>V% 3</t>
  </si>
  <si>
    <t>V% 4</t>
  </si>
  <si>
    <t xml:space="preserve">Raissa Sartori Martins dos Santos - 10755881 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</si>
  <si>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</si>
  <si>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</si>
  <si>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</si>
  <si>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</si>
  <si>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</si>
  <si>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</si>
  <si>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>Parcela</t>
  </si>
  <si>
    <t>Parte 1</t>
  </si>
  <si>
    <t>n =</t>
  </si>
  <si>
    <t>Densidade de palmiteiros</t>
  </si>
  <si>
    <t>DAP Médio</t>
  </si>
  <si>
    <t>DAP Médio Quad.</t>
  </si>
  <si>
    <t>(1/ha)</t>
  </si>
  <si>
    <t>(m²/ha)</t>
  </si>
  <si>
    <t>(cm)</t>
  </si>
  <si>
    <t>N =</t>
  </si>
  <si>
    <t>média dens.=</t>
  </si>
  <si>
    <t>média área =</t>
  </si>
  <si>
    <t>média dap m =</t>
  </si>
  <si>
    <t>média dap q =</t>
  </si>
  <si>
    <t>var. dens =</t>
  </si>
  <si>
    <t>var. área =</t>
  </si>
  <si>
    <t>var. dap m =</t>
  </si>
  <si>
    <t>var. dap q =</t>
  </si>
  <si>
    <t>V (u) =</t>
  </si>
  <si>
    <t>t stud</t>
  </si>
  <si>
    <t>Intervalo de confiança</t>
  </si>
  <si>
    <t>IC. %</t>
  </si>
  <si>
    <t xml:space="preserve">E% = </t>
  </si>
  <si>
    <t>t.stud 1 =</t>
  </si>
  <si>
    <t>n arred. =</t>
  </si>
  <si>
    <t>t.stud 2 =</t>
  </si>
  <si>
    <t>t. stud 3 =</t>
  </si>
  <si>
    <t>Parte 2</t>
  </si>
  <si>
    <t>Número de Palmiteiros</t>
  </si>
  <si>
    <t>DAP Médio Quadrático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</si>
</sst>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0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/>
    <xf numFmtId="2" fontId="0" fillId="0" borderId="3" xfId="0" applyNumberFormat="1" applyBorder="1"/>
    <xf numFmtId="0" fontId="2" fillId="0" borderId="0" xfId="0" applyFont="1"/>
    <xf numFmtId="2" fontId="0" fillId="0" borderId="0" xfId="0" applyNumberFormat="1"/>
    <xf numFmtId="0" fontId="2" fillId="0" borderId="4" xfId="0" applyFont="1" applyBorder="1"/>
    <xf numFmtId="2" fontId="0" fillId="0" borderId="6" xfId="0" applyNumberFormat="1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9" fontId="2" fillId="2" borderId="9" xfId="2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Comparação</a:t>
            </a:r>
            <a:r>
              <a:rPr lang="pt-BR" baseline="0"/>
              <a:t> do tamanho ótimo das parcelas apresentadas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 1 - Comparação'!$C$3</c:f>
              <c:strCache>
                <c:ptCount val="1"/>
                <c:pt idx="0">
                  <c:v>V%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 1 - Comparação'!$B$4:$B$22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 1 - Comparação'!$C$4:$C$22</c:f>
              <c:numCache>
                <c:formatCode>0.000</c:formatCode>
                <c:ptCount val="19"/>
                <c:pt idx="0">
                  <c:v>64.649904356373241</c:v>
                </c:pt>
                <c:pt idx="1">
                  <c:v>52.786425864283252</c:v>
                </c:pt>
                <c:pt idx="2">
                  <c:v>45.714385773453238</c:v>
                </c:pt>
                <c:pt idx="3">
                  <c:v>40.888189655636296</c:v>
                </c:pt>
                <c:pt idx="4">
                  <c:v>37.32563968323565</c:v>
                </c:pt>
                <c:pt idx="5">
                  <c:v>34.556827455607532</c:v>
                </c:pt>
                <c:pt idx="6">
                  <c:v>32.324952178186621</c:v>
                </c:pt>
                <c:pt idx="7">
                  <c:v>30.47625718230216</c:v>
                </c:pt>
                <c:pt idx="8">
                  <c:v>28.91231617594207</c:v>
                </c:pt>
                <c:pt idx="9">
                  <c:v>27.566811842200948</c:v>
                </c:pt>
                <c:pt idx="10">
                  <c:v>26.393212932141626</c:v>
                </c:pt>
                <c:pt idx="11">
                  <c:v>25.357778758850333</c:v>
                </c:pt>
                <c:pt idx="12">
                  <c:v>24.435367030153554</c:v>
                </c:pt>
                <c:pt idx="13">
                  <c:v>23.606807304358089</c:v>
                </c:pt>
                <c:pt idx="14">
                  <c:v>22.857192886726619</c:v>
                </c:pt>
                <c:pt idx="15">
                  <c:v>22.174734253433058</c:v>
                </c:pt>
                <c:pt idx="16">
                  <c:v>21.549968118791078</c:v>
                </c:pt>
                <c:pt idx="17">
                  <c:v>20.975198721317483</c:v>
                </c:pt>
                <c:pt idx="18">
                  <c:v>20.444094827818148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B-4733-A12D-40BFCAEF3F2E}"/>
            </c:ext>
          </c:extLst>
        </c:ser>
        <c:ser>
          <c:idx val="1"/>
          <c:order val="1"/>
          <c:tx>
            <c:strRef>
              <c:f>'Ex 1 - Comparação'!$D$3</c:f>
              <c:strCache>
                <c:ptCount val="1"/>
                <c:pt idx="0">
                  <c:v>V%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 1 - Comparação'!$B$4:$B$22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 1 - Comparação'!$D$4:$D$22</c:f>
              <c:numCache>
                <c:formatCode>0.000</c:formatCode>
                <c:ptCount val="19"/>
                <c:pt idx="0">
                  <c:v>63.794468867997054</c:v>
                </c:pt>
                <c:pt idx="1">
                  <c:v>52.087965712819859</c:v>
                </c:pt>
                <c:pt idx="2">
                  <c:v>45.109501538754813</c:v>
                </c:pt>
                <c:pt idx="3">
                  <c:v>40.347164748714853</c:v>
                </c:pt>
                <c:pt idx="4">
                  <c:v>36.831753773747302</c:v>
                </c:pt>
                <c:pt idx="5">
                  <c:v>34.099577953608772</c:v>
                </c:pt>
                <c:pt idx="6">
                  <c:v>31.897234433998527</c:v>
                </c:pt>
                <c:pt idx="7">
                  <c:v>30.073001025836543</c:v>
                </c:pt>
                <c:pt idx="8">
                  <c:v>28.529753795467094</c:v>
                </c:pt>
                <c:pt idx="9">
                  <c:v>27.202052924365322</c:v>
                </c:pt>
                <c:pt idx="10">
                  <c:v>26.043982856409929</c:v>
                </c:pt>
                <c:pt idx="11">
                  <c:v>25.022249355169567</c:v>
                </c:pt>
                <c:pt idx="12">
                  <c:v>24.112042806596058</c:v>
                </c:pt>
                <c:pt idx="13">
                  <c:v>23.294446428708696</c:v>
                </c:pt>
                <c:pt idx="14">
                  <c:v>22.554750769377407</c:v>
                </c:pt>
                <c:pt idx="15">
                  <c:v>21.881322301558644</c:v>
                </c:pt>
                <c:pt idx="16">
                  <c:v>21.264822955999019</c:v>
                </c:pt>
                <c:pt idx="17">
                  <c:v>20.69765880009734</c:v>
                </c:pt>
                <c:pt idx="18">
                  <c:v>20.173582374357427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B-4733-A12D-40BFCAEF3F2E}"/>
            </c:ext>
          </c:extLst>
        </c:ser>
        <c:ser>
          <c:idx val="2"/>
          <c:order val="2"/>
          <c:tx>
            <c:strRef>
              <c:f>'Ex 1 - Comparação'!$E$3</c:f>
              <c:strCache>
                <c:ptCount val="1"/>
                <c:pt idx="0">
                  <c:v>V%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 1 - Comparação'!$B$4:$B$22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 1 - Comparação'!$E$4:$E$22</c:f>
              <c:numCache>
                <c:formatCode>0.000</c:formatCode>
                <c:ptCount val="19"/>
                <c:pt idx="0">
                  <c:v>52.568254488619061</c:v>
                </c:pt>
                <c:pt idx="1">
                  <c:v>42.921800055296053</c:v>
                </c:pt>
                <c:pt idx="2">
                  <c:v>37.171369224042706</c:v>
                </c:pt>
                <c:pt idx="3">
                  <c:v>33.247083360681238</c:v>
                </c:pt>
                <c:pt idx="4">
                  <c:v>30.350295879832967</c:v>
                </c:pt>
                <c:pt idx="5">
                  <c:v>28.098913959593414</c:v>
                </c:pt>
                <c:pt idx="6">
                  <c:v>26.284127244309531</c:v>
                </c:pt>
                <c:pt idx="7">
                  <c:v>24.780912816028472</c:v>
                </c:pt>
                <c:pt idx="8">
                  <c:v>23.509238099012133</c:v>
                </c:pt>
                <c:pt idx="9">
                  <c:v>22.415179029075237</c:v>
                </c:pt>
                <c:pt idx="10">
                  <c:v>21.460900027648027</c:v>
                </c:pt>
                <c:pt idx="11">
                  <c:v>20.61896580253693</c:v>
                </c:pt>
                <c:pt idx="12">
                  <c:v>19.868932604805849</c:v>
                </c:pt>
                <c:pt idx="13">
                  <c:v>19.19521252805924</c:v>
                </c:pt>
                <c:pt idx="14">
                  <c:v>18.585684612021353</c:v>
                </c:pt>
                <c:pt idx="15">
                  <c:v>18.030762536419015</c:v>
                </c:pt>
                <c:pt idx="16">
                  <c:v>17.522751496206354</c:v>
                </c:pt>
                <c:pt idx="17">
                  <c:v>17.055393899014739</c:v>
                </c:pt>
                <c:pt idx="18">
                  <c:v>16.623541680340619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B-4733-A12D-40BFCAEF3F2E}"/>
            </c:ext>
          </c:extLst>
        </c:ser>
        <c:ser>
          <c:idx val="3"/>
          <c:order val="3"/>
          <c:tx>
            <c:strRef>
              <c:f>'Ex 1 - Comparação'!$F$3</c:f>
              <c:strCache>
                <c:ptCount val="1"/>
                <c:pt idx="0">
                  <c:v>V%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 1 - Comparação'!$B$4:$B$22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 1 - Comparação'!$F$4:$F$22</c:f>
              <c:numCache>
                <c:formatCode>0.000</c:formatCode>
                <c:ptCount val="19"/>
                <c:pt idx="0">
                  <c:v>57.426797202442437</c:v>
                </c:pt>
                <c:pt idx="1">
                  <c:v>46.888783569424149</c:v>
                </c:pt>
                <c:pt idx="2">
                  <c:v>40.606877723671701</c:v>
                </c:pt>
                <c:pt idx="3">
                  <c:v>36.319895577660738</c:v>
                </c:pt>
                <c:pt idx="4">
                  <c:v>33.155376823528186</c:v>
                </c:pt>
                <c:pt idx="5">
                  <c:v>30.695914278755403</c:v>
                </c:pt>
                <c:pt idx="6">
                  <c:v>28.713398601221218</c:v>
                </c:pt>
                <c:pt idx="7">
                  <c:v>27.071251815781135</c:v>
                </c:pt>
                <c:pt idx="8">
                  <c:v>25.682044454951207</c:v>
                </c:pt>
                <c:pt idx="9">
                  <c:v>24.486868603138184</c:v>
                </c:pt>
                <c:pt idx="10">
                  <c:v>23.444391784712074</c:v>
                </c:pt>
                <c:pt idx="11">
                  <c:v>22.524643041414578</c:v>
                </c:pt>
                <c:pt idx="12">
                  <c:v>21.705289141228917</c:v>
                </c:pt>
                <c:pt idx="13">
                  <c:v>20.969301488701525</c:v>
                </c:pt>
                <c:pt idx="14">
                  <c:v>20.303438861835851</c:v>
                </c:pt>
                <c:pt idx="15">
                  <c:v>19.697228938969324</c:v>
                </c:pt>
                <c:pt idx="16">
                  <c:v>19.142265734147479</c:v>
                </c:pt>
                <c:pt idx="17">
                  <c:v>18.631713306336618</c:v>
                </c:pt>
                <c:pt idx="18">
                  <c:v>18.159947788830369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B-4733-A12D-40BFCAEF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732863"/>
        <c:axId val="1497734527"/>
      </c:lineChart>
      <c:catAx>
        <c:axId val="14977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734527"/>
        <c:crosses val="autoZero"/>
        <c:auto val="1"/>
        <c:lblAlgn val="ctr"/>
        <c:lblOffset val="100"/>
        <c:noMultiLvlLbl val="0"/>
      </c:catAx>
      <c:valAx>
        <c:axId val="1497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</a:t>
                </a:r>
                <a:r>
                  <a:rPr lang="pt-BR" baseline="0"/>
                  <a:t> de Variação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7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204787</xdr:colOff>
      <xdr:row>1</xdr:row>
      <xdr:rowOff>31750</xdr:rowOff>
    </xdr:from>
    <xdr:to>
      <xdr:col>15</xdr:col>
      <xdr:colOff>149225</xdr:colOff>
      <xdr:row>22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7EC418-DA13-4FF3-95DC-2534A6A5A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383C-3D42-4B81-941E-D74D8C1A1016}">
  <dimension ref="A2:K27"/>
  <sheetViews>
    <sheetView topLeftCell="D1" workbookViewId="0">
      <selection activeCell="M3" sqref="M3:W27"/>
    </sheetView>
  </sheetViews>
  <sheetFormatPr defaultRowHeight="14.75" x14ac:dyDescent="0.75"/>
  <cols>
    <col min="1" max="1" width="15.08984375" customWidth="1"/>
    <col min="2" max="2" width="12.6796875" customWidth="1"/>
    <col min="3" max="3" width="11.1796875" customWidth="1"/>
    <col min="4" max="4" width="10.76953125" customWidth="1"/>
    <col min="7" max="7" width="11.31640625" customWidth="1"/>
    <col min="8" max="8" width="12.2265625" customWidth="1"/>
  </cols>
  <sheetData>
    <row r="2" spans="1:11" ht="17.5" x14ac:dyDescent="1.05">
      <c r="A2" s="27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14.75" customHeight="1" x14ac:dyDescent="0.75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7.5" x14ac:dyDescent="1.05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6.25" x14ac:dyDescent="0.75">
      <c r="A6" s="20" t="s">
        <v>9</v>
      </c>
      <c r="B6" s="21"/>
      <c r="C6" s="21"/>
      <c r="D6" s="21"/>
      <c r="E6" s="22"/>
      <c r="F6" s="6"/>
      <c r="G6" s="20" t="s">
        <v>11</v>
      </c>
      <c r="H6" s="21"/>
      <c r="I6" s="23"/>
      <c r="J6" s="23"/>
      <c r="K6" s="24"/>
    </row>
    <row r="7" spans="1:11" ht="16.25" x14ac:dyDescent="0.75">
      <c r="A7" s="5" t="s">
        <v>7</v>
      </c>
      <c r="B7" s="7" t="s">
        <v>1</v>
      </c>
      <c r="C7" s="7" t="s">
        <v>2</v>
      </c>
      <c r="D7" s="7" t="s">
        <v>3</v>
      </c>
      <c r="E7" s="7" t="s">
        <v>4</v>
      </c>
      <c r="F7" s="6"/>
      <c r="G7" s="5" t="s">
        <v>8</v>
      </c>
      <c r="H7" s="7" t="s">
        <v>1</v>
      </c>
      <c r="I7" s="7" t="s">
        <v>2</v>
      </c>
      <c r="J7" s="7" t="s">
        <v>3</v>
      </c>
      <c r="K7" s="7" t="s">
        <v>4</v>
      </c>
    </row>
    <row r="8" spans="1:11" ht="16.25" x14ac:dyDescent="0.75">
      <c r="A8" s="8">
        <v>1880</v>
      </c>
      <c r="B8" s="9">
        <f>_xlfn.STDEV.S(A8:A17)</f>
        <v>440.0454521978383</v>
      </c>
      <c r="C8" s="8">
        <f>AVERAGE(A8:A17)</f>
        <v>1522</v>
      </c>
      <c r="D8" s="8">
        <v>100</v>
      </c>
      <c r="E8" s="9">
        <f t="shared" ref="E8:E26" si="0">$C$9*(SQRT(500/D8))</f>
        <v>64.649904356373241</v>
      </c>
      <c r="F8" s="6"/>
      <c r="G8" s="8">
        <v>45.93</v>
      </c>
      <c r="H8" s="9">
        <f>_xlfn.STDEV.S(G8:G17)</f>
        <v>11.950543269845259</v>
      </c>
      <c r="I8" s="10">
        <f>AVERAGE(G8:G17)</f>
        <v>41.888000000000005</v>
      </c>
      <c r="J8" s="8">
        <v>100</v>
      </c>
      <c r="K8" s="9">
        <f>$I$9*(SQRT(500/J8))</f>
        <v>63.794468867997054</v>
      </c>
    </row>
    <row r="9" spans="1:11" ht="16.25" x14ac:dyDescent="0.75">
      <c r="A9" s="8">
        <v>1300</v>
      </c>
      <c r="B9" s="7" t="s">
        <v>0</v>
      </c>
      <c r="C9" s="11">
        <f>(B8/C8)*100</f>
        <v>28.91231617594207</v>
      </c>
      <c r="D9" s="8">
        <v>150</v>
      </c>
      <c r="E9" s="9">
        <f t="shared" si="0"/>
        <v>52.786425864283252</v>
      </c>
      <c r="F9" s="6"/>
      <c r="G9" s="8">
        <v>47.89</v>
      </c>
      <c r="H9" s="7" t="s">
        <v>10</v>
      </c>
      <c r="I9" s="11">
        <f>(H8/I8)*100</f>
        <v>28.529753795467094</v>
      </c>
      <c r="J9" s="8">
        <v>150</v>
      </c>
      <c r="K9" s="9">
        <f t="shared" ref="K9:K25" si="1">$I$9*(SQRT(500/J9))</f>
        <v>52.087965712819859</v>
      </c>
    </row>
    <row r="10" spans="1:11" ht="16.25" x14ac:dyDescent="0.75">
      <c r="A10" s="8">
        <v>1400</v>
      </c>
      <c r="B10" s="8"/>
      <c r="C10" s="8"/>
      <c r="D10" s="8">
        <v>200</v>
      </c>
      <c r="E10" s="9">
        <f t="shared" si="0"/>
        <v>45.714385773453238</v>
      </c>
      <c r="F10" s="6"/>
      <c r="G10" s="8">
        <v>46.97</v>
      </c>
      <c r="H10" s="6"/>
      <c r="I10" s="6"/>
      <c r="J10" s="8">
        <v>200</v>
      </c>
      <c r="K10" s="9">
        <f t="shared" si="1"/>
        <v>45.109501538754813</v>
      </c>
    </row>
    <row r="11" spans="1:11" ht="16.25" x14ac:dyDescent="0.75">
      <c r="A11" s="8">
        <v>1180</v>
      </c>
      <c r="B11" s="8"/>
      <c r="C11" s="8"/>
      <c r="D11" s="8">
        <v>250</v>
      </c>
      <c r="E11" s="9">
        <f t="shared" si="0"/>
        <v>40.888189655636296</v>
      </c>
      <c r="F11" s="6"/>
      <c r="G11" s="8">
        <v>39.5</v>
      </c>
      <c r="H11" s="6"/>
      <c r="I11" s="6"/>
      <c r="J11" s="8">
        <v>250</v>
      </c>
      <c r="K11" s="9">
        <f t="shared" si="1"/>
        <v>40.347164748714853</v>
      </c>
    </row>
    <row r="12" spans="1:11" ht="16.25" x14ac:dyDescent="0.75">
      <c r="A12" s="8">
        <v>1400</v>
      </c>
      <c r="B12" s="8"/>
      <c r="C12" s="8"/>
      <c r="D12" s="8">
        <v>300</v>
      </c>
      <c r="E12" s="9">
        <f t="shared" si="0"/>
        <v>37.32563968323565</v>
      </c>
      <c r="F12" s="6"/>
      <c r="G12" s="8">
        <v>25.7</v>
      </c>
      <c r="H12" s="6"/>
      <c r="I12" s="6"/>
      <c r="J12" s="8">
        <v>300</v>
      </c>
      <c r="K12" s="9">
        <f t="shared" si="1"/>
        <v>36.831753773747302</v>
      </c>
    </row>
    <row r="13" spans="1:11" ht="16.25" x14ac:dyDescent="0.75">
      <c r="A13" s="8">
        <v>1600</v>
      </c>
      <c r="B13" s="8"/>
      <c r="C13" s="8"/>
      <c r="D13" s="8">
        <v>350</v>
      </c>
      <c r="E13" s="9">
        <f t="shared" si="0"/>
        <v>34.556827455607532</v>
      </c>
      <c r="F13" s="6"/>
      <c r="G13" s="8">
        <v>38.39</v>
      </c>
      <c r="H13" s="6"/>
      <c r="I13" s="6"/>
      <c r="J13" s="8">
        <v>350</v>
      </c>
      <c r="K13" s="9">
        <f t="shared" si="1"/>
        <v>34.099577953608772</v>
      </c>
    </row>
    <row r="14" spans="1:11" ht="16.25" x14ac:dyDescent="0.75">
      <c r="A14" s="8">
        <v>1180</v>
      </c>
      <c r="B14" s="8"/>
      <c r="C14" s="8"/>
      <c r="D14" s="8">
        <v>400</v>
      </c>
      <c r="E14" s="9">
        <f t="shared" si="0"/>
        <v>32.324952178186621</v>
      </c>
      <c r="F14" s="6"/>
      <c r="G14" s="8">
        <v>43.85</v>
      </c>
      <c r="H14" s="6"/>
      <c r="I14" s="6"/>
      <c r="J14" s="8">
        <v>400</v>
      </c>
      <c r="K14" s="9">
        <f t="shared" si="1"/>
        <v>31.897234433998527</v>
      </c>
    </row>
    <row r="15" spans="1:11" ht="16.25" x14ac:dyDescent="0.75">
      <c r="A15" s="8">
        <v>1000</v>
      </c>
      <c r="B15" s="8"/>
      <c r="C15" s="8"/>
      <c r="D15" s="8">
        <v>450</v>
      </c>
      <c r="E15" s="9">
        <f t="shared" si="0"/>
        <v>30.47625718230216</v>
      </c>
      <c r="F15" s="6"/>
      <c r="G15" s="8">
        <v>21.37</v>
      </c>
      <c r="H15" s="6"/>
      <c r="I15" s="6"/>
      <c r="J15" s="8">
        <v>450</v>
      </c>
      <c r="K15" s="9">
        <f t="shared" si="1"/>
        <v>30.073001025836543</v>
      </c>
    </row>
    <row r="16" spans="1:11" ht="16.25" x14ac:dyDescent="0.75">
      <c r="A16" s="8">
        <v>1780</v>
      </c>
      <c r="B16" s="8"/>
      <c r="C16" s="8"/>
      <c r="D16" s="8">
        <v>500</v>
      </c>
      <c r="E16" s="9">
        <f t="shared" si="0"/>
        <v>28.91231617594207</v>
      </c>
      <c r="F16" s="6"/>
      <c r="G16" s="8">
        <v>64.05</v>
      </c>
      <c r="H16" s="6"/>
      <c r="I16" s="6"/>
      <c r="J16" s="8">
        <v>500</v>
      </c>
      <c r="K16" s="9">
        <f t="shared" si="1"/>
        <v>28.529753795467094</v>
      </c>
    </row>
    <row r="17" spans="1:11" ht="16.25" x14ac:dyDescent="0.75">
      <c r="A17" s="8">
        <v>2500</v>
      </c>
      <c r="B17" s="8"/>
      <c r="C17" s="8"/>
      <c r="D17" s="8">
        <v>550</v>
      </c>
      <c r="E17" s="9">
        <f t="shared" si="0"/>
        <v>27.566811842200948</v>
      </c>
      <c r="F17" s="6"/>
      <c r="G17" s="8">
        <v>45.23</v>
      </c>
      <c r="H17" s="6"/>
      <c r="I17" s="6"/>
      <c r="J17" s="8">
        <v>550</v>
      </c>
      <c r="K17" s="9">
        <f t="shared" si="1"/>
        <v>27.202052924365322</v>
      </c>
    </row>
    <row r="18" spans="1:11" ht="16.25" x14ac:dyDescent="0.75">
      <c r="A18" s="6"/>
      <c r="B18" s="8"/>
      <c r="C18" s="8"/>
      <c r="D18" s="8">
        <v>600</v>
      </c>
      <c r="E18" s="9">
        <f t="shared" si="0"/>
        <v>26.393212932141626</v>
      </c>
      <c r="F18" s="6"/>
      <c r="G18" s="6"/>
      <c r="H18" s="6"/>
      <c r="I18" s="6"/>
      <c r="J18" s="8">
        <v>600</v>
      </c>
      <c r="K18" s="9">
        <f t="shared" si="1"/>
        <v>26.043982856409929</v>
      </c>
    </row>
    <row r="19" spans="1:11" ht="16.25" x14ac:dyDescent="0.75">
      <c r="A19" s="6"/>
      <c r="B19" s="8"/>
      <c r="C19" s="8"/>
      <c r="D19" s="8">
        <v>650</v>
      </c>
      <c r="E19" s="9">
        <f t="shared" si="0"/>
        <v>25.357778758850333</v>
      </c>
      <c r="F19" s="6"/>
      <c r="G19" s="6"/>
      <c r="H19" s="6"/>
      <c r="I19" s="6"/>
      <c r="J19" s="8">
        <v>650</v>
      </c>
      <c r="K19" s="9">
        <f t="shared" si="1"/>
        <v>25.022249355169567</v>
      </c>
    </row>
    <row r="20" spans="1:11" ht="16.25" x14ac:dyDescent="0.75">
      <c r="A20" s="6"/>
      <c r="B20" s="8"/>
      <c r="C20" s="8"/>
      <c r="D20" s="8">
        <v>700</v>
      </c>
      <c r="E20" s="9">
        <f t="shared" si="0"/>
        <v>24.435367030153554</v>
      </c>
      <c r="F20" s="6"/>
      <c r="G20" s="6"/>
      <c r="H20" s="6"/>
      <c r="I20" s="6"/>
      <c r="J20" s="8">
        <v>700</v>
      </c>
      <c r="K20" s="9">
        <f t="shared" si="1"/>
        <v>24.112042806596058</v>
      </c>
    </row>
    <row r="21" spans="1:11" ht="16.25" x14ac:dyDescent="0.75">
      <c r="A21" s="6"/>
      <c r="B21" s="8"/>
      <c r="C21" s="8"/>
      <c r="D21" s="8">
        <v>750</v>
      </c>
      <c r="E21" s="9">
        <f t="shared" si="0"/>
        <v>23.606807304358089</v>
      </c>
      <c r="F21" s="6"/>
      <c r="G21" s="6"/>
      <c r="H21" s="6"/>
      <c r="I21" s="6"/>
      <c r="J21" s="8">
        <v>750</v>
      </c>
      <c r="K21" s="9">
        <f t="shared" si="1"/>
        <v>23.294446428708696</v>
      </c>
    </row>
    <row r="22" spans="1:11" ht="16.25" x14ac:dyDescent="0.75">
      <c r="A22" s="6"/>
      <c r="B22" s="8"/>
      <c r="C22" s="8"/>
      <c r="D22" s="8">
        <v>800</v>
      </c>
      <c r="E22" s="9">
        <f t="shared" si="0"/>
        <v>22.857192886726619</v>
      </c>
      <c r="F22" s="6"/>
      <c r="G22" s="6"/>
      <c r="H22" s="6"/>
      <c r="I22" s="6"/>
      <c r="J22" s="8">
        <v>800</v>
      </c>
      <c r="K22" s="9">
        <f t="shared" si="1"/>
        <v>22.554750769377407</v>
      </c>
    </row>
    <row r="23" spans="1:11" ht="16.25" x14ac:dyDescent="0.75">
      <c r="A23" s="6"/>
      <c r="B23" s="8"/>
      <c r="C23" s="8"/>
      <c r="D23" s="8">
        <v>850</v>
      </c>
      <c r="E23" s="9">
        <f t="shared" si="0"/>
        <v>22.174734253433058</v>
      </c>
      <c r="F23" s="6"/>
      <c r="G23" s="6"/>
      <c r="H23" s="6"/>
      <c r="I23" s="6"/>
      <c r="J23" s="8">
        <v>850</v>
      </c>
      <c r="K23" s="9">
        <f t="shared" si="1"/>
        <v>21.881322301558644</v>
      </c>
    </row>
    <row r="24" spans="1:11" ht="16.25" x14ac:dyDescent="0.75">
      <c r="A24" s="6"/>
      <c r="B24" s="8"/>
      <c r="C24" s="8"/>
      <c r="D24" s="8">
        <v>900</v>
      </c>
      <c r="E24" s="9">
        <f t="shared" si="0"/>
        <v>21.549968118791078</v>
      </c>
      <c r="F24" s="6"/>
      <c r="G24" s="6"/>
      <c r="H24" s="6"/>
      <c r="I24" s="6"/>
      <c r="J24" s="8">
        <v>900</v>
      </c>
      <c r="K24" s="9">
        <f t="shared" si="1"/>
        <v>21.264822955999019</v>
      </c>
    </row>
    <row r="25" spans="1:11" ht="16.25" x14ac:dyDescent="0.75">
      <c r="A25" s="6"/>
      <c r="B25" s="8"/>
      <c r="C25" s="8"/>
      <c r="D25" s="8">
        <v>950</v>
      </c>
      <c r="E25" s="9">
        <f t="shared" si="0"/>
        <v>20.975198721317483</v>
      </c>
      <c r="F25" s="6"/>
      <c r="G25" s="6"/>
      <c r="H25" s="6"/>
      <c r="I25" s="6"/>
      <c r="J25" s="8">
        <v>950</v>
      </c>
      <c r="K25" s="9">
        <f t="shared" si="1"/>
        <v>20.69765880009734</v>
      </c>
    </row>
    <row r="26" spans="1:11" ht="16.25" x14ac:dyDescent="0.75">
      <c r="A26" s="6"/>
      <c r="B26" s="8"/>
      <c r="C26" s="8"/>
      <c r="D26" s="8">
        <v>1000</v>
      </c>
      <c r="E26" s="9">
        <f t="shared" si="0"/>
        <v>20.444094827818148</v>
      </c>
      <c r="F26" s="6"/>
      <c r="G26" s="6"/>
      <c r="H26" s="6"/>
      <c r="I26" s="6"/>
      <c r="J26" s="8">
        <v>1000</v>
      </c>
      <c r="K26" s="9">
        <f>$I$9*(SQRT(500/J26))</f>
        <v>20.173582374357427</v>
      </c>
    </row>
    <row r="27" spans="1:11" ht="17.5" x14ac:dyDescent="0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5">
    <mergeCell ref="A6:E6"/>
    <mergeCell ref="G6:K6"/>
    <mergeCell ref="A3:K4"/>
    <mergeCell ref="A5:K5"/>
    <mergeCell ref="A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0F58-8DF2-4C72-8A3C-AA3D587032F7}">
  <dimension ref="A2:K26"/>
  <sheetViews>
    <sheetView workbookViewId="0">
      <selection activeCell="F23" sqref="F23"/>
    </sheetView>
  </sheetViews>
  <sheetFormatPr defaultRowHeight="14.75" x14ac:dyDescent="0.75"/>
  <cols>
    <col min="1" max="1" width="15.08984375" customWidth="1"/>
    <col min="2" max="2" width="12.6796875" customWidth="1"/>
    <col min="3" max="3" width="11.1796875" customWidth="1"/>
    <col min="4" max="4" width="10.76953125" customWidth="1"/>
    <col min="7" max="7" width="11.31640625" customWidth="1"/>
    <col min="8" max="8" width="12.2265625" customWidth="1"/>
  </cols>
  <sheetData>
    <row r="2" spans="1:11" ht="14.75" customHeight="1" x14ac:dyDescent="0.7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6.25" customHeight="1" x14ac:dyDescent="0.7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6.25" x14ac:dyDescent="1">
      <c r="A4" s="31" t="s">
        <v>12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6.25" x14ac:dyDescent="0.75">
      <c r="A5" s="20" t="s">
        <v>9</v>
      </c>
      <c r="B5" s="21"/>
      <c r="C5" s="21"/>
      <c r="D5" s="21"/>
      <c r="E5" s="22"/>
      <c r="F5" s="6"/>
      <c r="G5" s="20" t="s">
        <v>11</v>
      </c>
      <c r="H5" s="21"/>
      <c r="I5" s="23"/>
      <c r="J5" s="23"/>
      <c r="K5" s="24"/>
    </row>
    <row r="6" spans="1:11" ht="16.25" x14ac:dyDescent="0.75">
      <c r="A6" s="5" t="s">
        <v>7</v>
      </c>
      <c r="B6" s="7" t="s">
        <v>1</v>
      </c>
      <c r="C6" s="7" t="s">
        <v>2</v>
      </c>
      <c r="D6" s="7" t="s">
        <v>3</v>
      </c>
      <c r="E6" s="7" t="s">
        <v>4</v>
      </c>
      <c r="F6" s="6"/>
      <c r="G6" s="5" t="s">
        <v>8</v>
      </c>
      <c r="H6" s="7" t="s">
        <v>1</v>
      </c>
      <c r="I6" s="7" t="s">
        <v>2</v>
      </c>
      <c r="J6" s="7" t="s">
        <v>3</v>
      </c>
      <c r="K6" s="7" t="s">
        <v>4</v>
      </c>
    </row>
    <row r="7" spans="1:11" ht="16.25" x14ac:dyDescent="0.75">
      <c r="A7" s="1">
        <v>1000</v>
      </c>
      <c r="B7" s="9">
        <f>_xlfn.STDEV.S(A7:A16)</f>
        <v>407.18000387489013</v>
      </c>
      <c r="C7" s="8">
        <f>AVERAGE(A7:A16)</f>
        <v>1732</v>
      </c>
      <c r="D7" s="8">
        <v>100</v>
      </c>
      <c r="E7" s="9">
        <f t="shared" ref="E7:E25" si="0">$C$8*(SQRT(500/D7))</f>
        <v>52.568254488619061</v>
      </c>
      <c r="F7" s="6"/>
      <c r="G7" s="3">
        <v>28.39</v>
      </c>
      <c r="H7" s="9">
        <f>_xlfn.STDEV.S(G7:G16)</f>
        <v>12.168923124089531</v>
      </c>
      <c r="I7" s="10">
        <f>AVERAGE(G7:G16)</f>
        <v>47.382999999999996</v>
      </c>
      <c r="J7" s="8">
        <v>100</v>
      </c>
      <c r="K7" s="9">
        <f>$I$8*(SQRT(500/J7))</f>
        <v>57.426797202442437</v>
      </c>
    </row>
    <row r="8" spans="1:11" ht="16.25" x14ac:dyDescent="0.75">
      <c r="A8" s="1">
        <v>2060</v>
      </c>
      <c r="B8" s="7" t="s">
        <v>0</v>
      </c>
      <c r="C8" s="11">
        <f>(B7/C7)*100</f>
        <v>23.509238099012133</v>
      </c>
      <c r="D8" s="8">
        <v>150</v>
      </c>
      <c r="E8" s="9">
        <f t="shared" si="0"/>
        <v>42.921800055296053</v>
      </c>
      <c r="F8" s="6"/>
      <c r="G8" s="3">
        <v>46.88</v>
      </c>
      <c r="H8" s="7" t="s">
        <v>10</v>
      </c>
      <c r="I8" s="11">
        <f>(H7/I7)*100</f>
        <v>25.682044454951207</v>
      </c>
      <c r="J8" s="8">
        <v>150</v>
      </c>
      <c r="K8" s="9">
        <f t="shared" ref="K8:K24" si="1">$I$8*(SQRT(500/J8))</f>
        <v>46.888783569424149</v>
      </c>
    </row>
    <row r="9" spans="1:11" ht="16.25" x14ac:dyDescent="0.75">
      <c r="A9" s="1">
        <v>2120</v>
      </c>
      <c r="B9" s="8"/>
      <c r="C9" s="8"/>
      <c r="D9" s="8">
        <v>200</v>
      </c>
      <c r="E9" s="9">
        <f t="shared" si="0"/>
        <v>37.171369224042706</v>
      </c>
      <c r="F9" s="6"/>
      <c r="G9" s="3">
        <v>54.3</v>
      </c>
      <c r="H9" s="6"/>
      <c r="I9" s="6"/>
      <c r="J9" s="8">
        <v>200</v>
      </c>
      <c r="K9" s="9">
        <f t="shared" si="1"/>
        <v>40.606877723671701</v>
      </c>
    </row>
    <row r="10" spans="1:11" ht="16.25" x14ac:dyDescent="0.75">
      <c r="A10" s="1">
        <v>2080</v>
      </c>
      <c r="B10" s="8"/>
      <c r="C10" s="8"/>
      <c r="D10" s="8">
        <v>250</v>
      </c>
      <c r="E10" s="9">
        <f t="shared" si="0"/>
        <v>33.247083360681238</v>
      </c>
      <c r="F10" s="6"/>
      <c r="G10" s="3">
        <v>34.81</v>
      </c>
      <c r="H10" s="6"/>
      <c r="I10" s="6"/>
      <c r="J10" s="8">
        <v>250</v>
      </c>
      <c r="K10" s="9">
        <f t="shared" si="1"/>
        <v>36.319895577660738</v>
      </c>
    </row>
    <row r="11" spans="1:11" ht="16.25" x14ac:dyDescent="0.75">
      <c r="A11" s="1">
        <v>1860</v>
      </c>
      <c r="B11" s="8"/>
      <c r="C11" s="8"/>
      <c r="D11" s="8">
        <v>300</v>
      </c>
      <c r="E11" s="9">
        <f t="shared" si="0"/>
        <v>30.350295879832967</v>
      </c>
      <c r="F11" s="6"/>
      <c r="G11" s="3">
        <v>50.51</v>
      </c>
      <c r="H11" s="6"/>
      <c r="I11" s="6"/>
      <c r="J11" s="8">
        <v>300</v>
      </c>
      <c r="K11" s="9">
        <f t="shared" si="1"/>
        <v>33.155376823528186</v>
      </c>
    </row>
    <row r="12" spans="1:11" ht="16.25" x14ac:dyDescent="0.75">
      <c r="A12" s="1">
        <v>1740</v>
      </c>
      <c r="B12" s="8"/>
      <c r="C12" s="8"/>
      <c r="D12" s="8">
        <v>350</v>
      </c>
      <c r="E12" s="9">
        <f t="shared" si="0"/>
        <v>28.098913959593414</v>
      </c>
      <c r="F12" s="6"/>
      <c r="G12" s="3">
        <v>48.3</v>
      </c>
      <c r="H12" s="6"/>
      <c r="I12" s="6"/>
      <c r="J12" s="8">
        <v>350</v>
      </c>
      <c r="K12" s="9">
        <f t="shared" si="1"/>
        <v>30.695914278755403</v>
      </c>
    </row>
    <row r="13" spans="1:11" ht="16.25" x14ac:dyDescent="0.75">
      <c r="A13" s="1">
        <v>1440</v>
      </c>
      <c r="B13" s="8"/>
      <c r="C13" s="8"/>
      <c r="D13" s="8">
        <v>400</v>
      </c>
      <c r="E13" s="9">
        <f t="shared" si="0"/>
        <v>26.284127244309531</v>
      </c>
      <c r="F13" s="6"/>
      <c r="G13" s="3">
        <v>44.59</v>
      </c>
      <c r="H13" s="6"/>
      <c r="I13" s="6"/>
      <c r="J13" s="8">
        <v>400</v>
      </c>
      <c r="K13" s="9">
        <f t="shared" si="1"/>
        <v>28.713398601221218</v>
      </c>
    </row>
    <row r="14" spans="1:11" ht="16.25" x14ac:dyDescent="0.75">
      <c r="A14" s="1">
        <v>1220</v>
      </c>
      <c r="B14" s="8"/>
      <c r="C14" s="8"/>
      <c r="D14" s="8">
        <v>450</v>
      </c>
      <c r="E14" s="9">
        <f t="shared" si="0"/>
        <v>24.780912816028472</v>
      </c>
      <c r="F14" s="6"/>
      <c r="G14" s="3">
        <v>44.15</v>
      </c>
      <c r="H14" s="6"/>
      <c r="I14" s="6"/>
      <c r="J14" s="8">
        <v>450</v>
      </c>
      <c r="K14" s="9">
        <f t="shared" si="1"/>
        <v>27.071251815781135</v>
      </c>
    </row>
    <row r="15" spans="1:11" ht="16.25" x14ac:dyDescent="0.75">
      <c r="A15" s="1">
        <v>1620</v>
      </c>
      <c r="B15" s="8"/>
      <c r="C15" s="8"/>
      <c r="D15" s="8">
        <v>500</v>
      </c>
      <c r="E15" s="9">
        <f t="shared" si="0"/>
        <v>23.509238099012133</v>
      </c>
      <c r="F15" s="6"/>
      <c r="G15" s="3">
        <v>47.37</v>
      </c>
      <c r="H15" s="6"/>
      <c r="I15" s="6"/>
      <c r="J15" s="8">
        <v>500</v>
      </c>
      <c r="K15" s="9">
        <f t="shared" si="1"/>
        <v>25.682044454951207</v>
      </c>
    </row>
    <row r="16" spans="1:11" ht="16.25" x14ac:dyDescent="0.75">
      <c r="A16" s="1">
        <v>2180</v>
      </c>
      <c r="B16" s="8"/>
      <c r="C16" s="8"/>
      <c r="D16" s="8">
        <v>550</v>
      </c>
      <c r="E16" s="9">
        <f t="shared" si="0"/>
        <v>22.415179029075237</v>
      </c>
      <c r="F16" s="6"/>
      <c r="G16" s="3">
        <v>74.53</v>
      </c>
      <c r="H16" s="6"/>
      <c r="I16" s="6"/>
      <c r="J16" s="8">
        <v>550</v>
      </c>
      <c r="K16" s="9">
        <f t="shared" si="1"/>
        <v>24.486868603138184</v>
      </c>
    </row>
    <row r="17" spans="1:11" ht="16.25" x14ac:dyDescent="0.75">
      <c r="A17" s="6"/>
      <c r="B17" s="8"/>
      <c r="C17" s="8"/>
      <c r="D17" s="8">
        <v>600</v>
      </c>
      <c r="E17" s="9">
        <f t="shared" si="0"/>
        <v>21.460900027648027</v>
      </c>
      <c r="F17" s="6"/>
      <c r="G17" s="6"/>
      <c r="H17" s="6"/>
      <c r="I17" s="6"/>
      <c r="J17" s="8">
        <v>600</v>
      </c>
      <c r="K17" s="9">
        <f t="shared" si="1"/>
        <v>23.444391784712074</v>
      </c>
    </row>
    <row r="18" spans="1:11" ht="16.25" x14ac:dyDescent="0.75">
      <c r="A18" s="6"/>
      <c r="B18" s="8"/>
      <c r="C18" s="8"/>
      <c r="D18" s="8">
        <v>650</v>
      </c>
      <c r="E18" s="9">
        <f t="shared" si="0"/>
        <v>20.61896580253693</v>
      </c>
      <c r="F18" s="6"/>
      <c r="G18" s="6"/>
      <c r="H18" s="6"/>
      <c r="I18" s="6"/>
      <c r="J18" s="8">
        <v>650</v>
      </c>
      <c r="K18" s="9">
        <f t="shared" si="1"/>
        <v>22.524643041414578</v>
      </c>
    </row>
    <row r="19" spans="1:11" ht="16.25" x14ac:dyDescent="0.75">
      <c r="A19" s="6"/>
      <c r="B19" s="8"/>
      <c r="C19" s="8"/>
      <c r="D19" s="8">
        <v>700</v>
      </c>
      <c r="E19" s="9">
        <f t="shared" si="0"/>
        <v>19.868932604805849</v>
      </c>
      <c r="F19" s="6"/>
      <c r="G19" s="6"/>
      <c r="H19" s="6"/>
      <c r="I19" s="6"/>
      <c r="J19" s="8">
        <v>700</v>
      </c>
      <c r="K19" s="9">
        <f t="shared" si="1"/>
        <v>21.705289141228917</v>
      </c>
    </row>
    <row r="20" spans="1:11" ht="16.25" x14ac:dyDescent="0.75">
      <c r="A20" s="6"/>
      <c r="B20" s="8"/>
      <c r="C20" s="8"/>
      <c r="D20" s="8">
        <v>750</v>
      </c>
      <c r="E20" s="9">
        <f t="shared" si="0"/>
        <v>19.19521252805924</v>
      </c>
      <c r="F20" s="6"/>
      <c r="G20" s="6"/>
      <c r="H20" s="6"/>
      <c r="I20" s="6"/>
      <c r="J20" s="8">
        <v>750</v>
      </c>
      <c r="K20" s="9">
        <f t="shared" si="1"/>
        <v>20.969301488701525</v>
      </c>
    </row>
    <row r="21" spans="1:11" ht="16.25" x14ac:dyDescent="0.75">
      <c r="A21" s="6"/>
      <c r="B21" s="8"/>
      <c r="C21" s="8"/>
      <c r="D21" s="8">
        <v>800</v>
      </c>
      <c r="E21" s="9">
        <f t="shared" si="0"/>
        <v>18.585684612021353</v>
      </c>
      <c r="F21" s="6"/>
      <c r="G21" s="6"/>
      <c r="H21" s="6"/>
      <c r="I21" s="6"/>
      <c r="J21" s="8">
        <v>800</v>
      </c>
      <c r="K21" s="9">
        <f t="shared" si="1"/>
        <v>20.303438861835851</v>
      </c>
    </row>
    <row r="22" spans="1:11" ht="16.25" x14ac:dyDescent="0.75">
      <c r="A22" s="6"/>
      <c r="B22" s="8"/>
      <c r="C22" s="8"/>
      <c r="D22" s="8">
        <v>850</v>
      </c>
      <c r="E22" s="9">
        <f t="shared" si="0"/>
        <v>18.030762536419015</v>
      </c>
      <c r="F22" s="6"/>
      <c r="G22" s="6"/>
      <c r="H22" s="6"/>
      <c r="I22" s="6"/>
      <c r="J22" s="8">
        <v>850</v>
      </c>
      <c r="K22" s="9">
        <f t="shared" si="1"/>
        <v>19.697228938969324</v>
      </c>
    </row>
    <row r="23" spans="1:11" ht="16.25" x14ac:dyDescent="0.75">
      <c r="A23" s="6"/>
      <c r="B23" s="8"/>
      <c r="C23" s="8"/>
      <c r="D23" s="8">
        <v>900</v>
      </c>
      <c r="E23" s="9">
        <f t="shared" si="0"/>
        <v>17.522751496206354</v>
      </c>
      <c r="F23" s="6"/>
      <c r="G23" s="6"/>
      <c r="H23" s="6"/>
      <c r="I23" s="6"/>
      <c r="J23" s="8">
        <v>900</v>
      </c>
      <c r="K23" s="9">
        <f t="shared" si="1"/>
        <v>19.142265734147479</v>
      </c>
    </row>
    <row r="24" spans="1:11" ht="16.25" x14ac:dyDescent="0.75">
      <c r="A24" s="6"/>
      <c r="B24" s="8"/>
      <c r="C24" s="8"/>
      <c r="D24" s="8">
        <v>950</v>
      </c>
      <c r="E24" s="9">
        <f t="shared" si="0"/>
        <v>17.055393899014739</v>
      </c>
      <c r="F24" s="6"/>
      <c r="G24" s="6"/>
      <c r="H24" s="6"/>
      <c r="I24" s="6"/>
      <c r="J24" s="8">
        <v>950</v>
      </c>
      <c r="K24" s="9">
        <f t="shared" si="1"/>
        <v>18.631713306336618</v>
      </c>
    </row>
    <row r="25" spans="1:11" ht="16.25" x14ac:dyDescent="0.75">
      <c r="A25" s="6"/>
      <c r="B25" s="8"/>
      <c r="C25" s="8"/>
      <c r="D25" s="8">
        <v>1000</v>
      </c>
      <c r="E25" s="9">
        <f t="shared" si="0"/>
        <v>16.623541680340619</v>
      </c>
      <c r="F25" s="6"/>
      <c r="G25" s="6"/>
      <c r="H25" s="6"/>
      <c r="I25" s="6"/>
      <c r="J25" s="8">
        <v>1000</v>
      </c>
      <c r="K25" s="9">
        <f>$I$8*(SQRT(500/J25))</f>
        <v>18.159947788830369</v>
      </c>
    </row>
    <row r="26" spans="1:11" ht="17.5" x14ac:dyDescent="0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4">
    <mergeCell ref="A2:K3"/>
    <mergeCell ref="A4:K4"/>
    <mergeCell ref="A5:E5"/>
    <mergeCell ref="G5:K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1106-DDFD-46AB-9C28-ADD53A3B61C8}">
  <dimension ref="B1:F22"/>
  <sheetViews>
    <sheetView workbookViewId="0">
      <selection activeCell="H26" sqref="H26"/>
    </sheetView>
  </sheetViews>
  <sheetFormatPr defaultRowHeight="14.75" x14ac:dyDescent="0.75"/>
  <cols>
    <col min="3" max="6" width="13.40625" customWidth="1"/>
  </cols>
  <sheetData>
    <row r="1" spans="2:6" x14ac:dyDescent="0.75">
      <c r="B1" s="12"/>
      <c r="C1" s="32" t="s">
        <v>13</v>
      </c>
      <c r="D1" s="32"/>
      <c r="E1" s="32" t="s">
        <v>14</v>
      </c>
      <c r="F1" s="32"/>
    </row>
    <row r="2" spans="2:6" x14ac:dyDescent="0.75">
      <c r="B2" s="12"/>
      <c r="C2" s="18" t="s">
        <v>15</v>
      </c>
      <c r="D2" s="18" t="s">
        <v>16</v>
      </c>
      <c r="E2" s="18" t="s">
        <v>15</v>
      </c>
      <c r="F2" s="18" t="s">
        <v>16</v>
      </c>
    </row>
    <row r="3" spans="2:6" ht="15.5" thickBot="1" x14ac:dyDescent="0.9">
      <c r="B3" s="19" t="s">
        <v>3</v>
      </c>
      <c r="C3" s="19" t="s">
        <v>17</v>
      </c>
      <c r="D3" s="19" t="s">
        <v>18</v>
      </c>
      <c r="E3" s="19" t="s">
        <v>19</v>
      </c>
      <c r="F3" s="19" t="s">
        <v>20</v>
      </c>
    </row>
    <row r="4" spans="2:6" x14ac:dyDescent="0.75">
      <c r="B4" s="2">
        <v>100</v>
      </c>
      <c r="C4" s="14">
        <v>64.649904356373241</v>
      </c>
      <c r="D4" s="15">
        <v>63.794468867997054</v>
      </c>
      <c r="E4" s="14">
        <v>52.568254488619061</v>
      </c>
      <c r="F4" s="15">
        <v>57.426797202442437</v>
      </c>
    </row>
    <row r="5" spans="2:6" x14ac:dyDescent="0.75">
      <c r="B5" s="2">
        <v>150</v>
      </c>
      <c r="C5" s="14">
        <v>52.786425864283252</v>
      </c>
      <c r="D5" s="15">
        <v>52.087965712819859</v>
      </c>
      <c r="E5" s="14">
        <v>42.921800055296053</v>
      </c>
      <c r="F5" s="15">
        <v>46.888783569424149</v>
      </c>
    </row>
    <row r="6" spans="2:6" x14ac:dyDescent="0.75">
      <c r="B6" s="2">
        <v>200</v>
      </c>
      <c r="C6" s="14">
        <v>45.714385773453238</v>
      </c>
      <c r="D6" s="15">
        <v>45.109501538754813</v>
      </c>
      <c r="E6" s="14">
        <v>37.171369224042706</v>
      </c>
      <c r="F6" s="15">
        <v>40.606877723671701</v>
      </c>
    </row>
    <row r="7" spans="2:6" x14ac:dyDescent="0.75">
      <c r="B7" s="2">
        <v>250</v>
      </c>
      <c r="C7" s="14">
        <v>40.888189655636296</v>
      </c>
      <c r="D7" s="15">
        <v>40.347164748714853</v>
      </c>
      <c r="E7" s="14">
        <v>33.247083360681238</v>
      </c>
      <c r="F7" s="15">
        <v>36.319895577660738</v>
      </c>
    </row>
    <row r="8" spans="2:6" x14ac:dyDescent="0.75">
      <c r="B8" s="2">
        <v>300</v>
      </c>
      <c r="C8" s="14">
        <v>37.32563968323565</v>
      </c>
      <c r="D8" s="15">
        <v>36.831753773747302</v>
      </c>
      <c r="E8" s="14">
        <v>30.350295879832967</v>
      </c>
      <c r="F8" s="15">
        <v>33.155376823528186</v>
      </c>
    </row>
    <row r="9" spans="2:6" x14ac:dyDescent="0.75">
      <c r="B9" s="2">
        <v>350</v>
      </c>
      <c r="C9" s="14">
        <v>34.556827455607532</v>
      </c>
      <c r="D9" s="15">
        <v>34.099577953608772</v>
      </c>
      <c r="E9" s="14">
        <v>28.098913959593414</v>
      </c>
      <c r="F9" s="15">
        <v>30.695914278755403</v>
      </c>
    </row>
    <row r="10" spans="2:6" x14ac:dyDescent="0.75">
      <c r="B10" s="2">
        <v>400</v>
      </c>
      <c r="C10" s="14">
        <v>32.324952178186621</v>
      </c>
      <c r="D10" s="15">
        <v>31.897234433998527</v>
      </c>
      <c r="E10" s="14">
        <v>26.284127244309531</v>
      </c>
      <c r="F10" s="15">
        <v>28.713398601221218</v>
      </c>
    </row>
    <row r="11" spans="2:6" x14ac:dyDescent="0.75">
      <c r="B11" s="2">
        <v>450</v>
      </c>
      <c r="C11" s="14">
        <v>30.47625718230216</v>
      </c>
      <c r="D11" s="15">
        <v>30.073001025836543</v>
      </c>
      <c r="E11" s="14">
        <v>24.780912816028472</v>
      </c>
      <c r="F11" s="15">
        <v>27.071251815781135</v>
      </c>
    </row>
    <row r="12" spans="2:6" x14ac:dyDescent="0.75">
      <c r="B12" s="2">
        <v>500</v>
      </c>
      <c r="C12" s="14">
        <v>28.91231617594207</v>
      </c>
      <c r="D12" s="15">
        <v>28.529753795467094</v>
      </c>
      <c r="E12" s="14">
        <v>23.509238099012133</v>
      </c>
      <c r="F12" s="15">
        <v>25.682044454951207</v>
      </c>
    </row>
    <row r="13" spans="2:6" x14ac:dyDescent="0.75">
      <c r="B13" s="2">
        <v>550</v>
      </c>
      <c r="C13" s="14">
        <v>27.566811842200948</v>
      </c>
      <c r="D13" s="15">
        <v>27.202052924365322</v>
      </c>
      <c r="E13" s="14">
        <v>22.415179029075237</v>
      </c>
      <c r="F13" s="15">
        <v>24.486868603138184</v>
      </c>
    </row>
    <row r="14" spans="2:6" x14ac:dyDescent="0.75">
      <c r="B14" s="2">
        <v>600</v>
      </c>
      <c r="C14" s="14">
        <v>26.393212932141626</v>
      </c>
      <c r="D14" s="15">
        <v>26.043982856409929</v>
      </c>
      <c r="E14" s="14">
        <v>21.460900027648027</v>
      </c>
      <c r="F14" s="15">
        <v>23.444391784712074</v>
      </c>
    </row>
    <row r="15" spans="2:6" x14ac:dyDescent="0.75">
      <c r="B15" s="2">
        <v>650</v>
      </c>
      <c r="C15" s="14">
        <v>25.357778758850333</v>
      </c>
      <c r="D15" s="15">
        <v>25.022249355169567</v>
      </c>
      <c r="E15" s="14">
        <v>20.61896580253693</v>
      </c>
      <c r="F15" s="15">
        <v>22.524643041414578</v>
      </c>
    </row>
    <row r="16" spans="2:6" x14ac:dyDescent="0.75">
      <c r="B16" s="2">
        <v>700</v>
      </c>
      <c r="C16" s="14">
        <v>24.435367030153554</v>
      </c>
      <c r="D16" s="15">
        <v>24.112042806596058</v>
      </c>
      <c r="E16" s="14">
        <v>19.868932604805849</v>
      </c>
      <c r="F16" s="15">
        <v>21.705289141228917</v>
      </c>
    </row>
    <row r="17" spans="2:6" x14ac:dyDescent="0.75">
      <c r="B17" s="2">
        <v>750</v>
      </c>
      <c r="C17" s="14">
        <v>23.606807304358089</v>
      </c>
      <c r="D17" s="15">
        <v>23.294446428708696</v>
      </c>
      <c r="E17" s="14">
        <v>19.19521252805924</v>
      </c>
      <c r="F17" s="15">
        <v>20.969301488701525</v>
      </c>
    </row>
    <row r="18" spans="2:6" x14ac:dyDescent="0.75">
      <c r="B18" s="2">
        <v>800</v>
      </c>
      <c r="C18" s="14">
        <v>22.857192886726619</v>
      </c>
      <c r="D18" s="15">
        <v>22.554750769377407</v>
      </c>
      <c r="E18" s="14">
        <v>18.585684612021353</v>
      </c>
      <c r="F18" s="15">
        <v>20.303438861835851</v>
      </c>
    </row>
    <row r="19" spans="2:6" x14ac:dyDescent="0.75">
      <c r="B19" s="2">
        <v>850</v>
      </c>
      <c r="C19" s="14">
        <v>22.174734253433058</v>
      </c>
      <c r="D19" s="15">
        <v>21.881322301558644</v>
      </c>
      <c r="E19" s="14">
        <v>18.030762536419015</v>
      </c>
      <c r="F19" s="15">
        <v>19.697228938969324</v>
      </c>
    </row>
    <row r="20" spans="2:6" x14ac:dyDescent="0.75">
      <c r="B20" s="2">
        <v>900</v>
      </c>
      <c r="C20" s="14">
        <v>21.549968118791078</v>
      </c>
      <c r="D20" s="15">
        <v>21.264822955999019</v>
      </c>
      <c r="E20" s="14">
        <v>17.522751496206354</v>
      </c>
      <c r="F20" s="15">
        <v>19.142265734147479</v>
      </c>
    </row>
    <row r="21" spans="2:6" x14ac:dyDescent="0.75">
      <c r="B21" s="2">
        <v>950</v>
      </c>
      <c r="C21" s="14">
        <v>20.975198721317483</v>
      </c>
      <c r="D21" s="15">
        <v>20.69765880009734</v>
      </c>
      <c r="E21" s="14">
        <v>17.055393899014739</v>
      </c>
      <c r="F21" s="15">
        <v>18.631713306336618</v>
      </c>
    </row>
    <row r="22" spans="2:6" x14ac:dyDescent="0.75">
      <c r="B22" s="13">
        <v>1000</v>
      </c>
      <c r="C22" s="16">
        <v>20.444094827818148</v>
      </c>
      <c r="D22" s="17">
        <v>20.173582374357427</v>
      </c>
      <c r="E22" s="16">
        <v>16.623541680340619</v>
      </c>
      <c r="F22" s="17">
        <v>18.159947788830369</v>
      </c>
    </row>
  </sheetData>
  <mergeCells count="2">
    <mergeCell ref="C1:D1"/>
    <mergeCell ref="E1:F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C436-785B-4792-99C9-35E2FAAE880D}">
  <dimension ref="B1:W45"/>
  <sheetViews>
    <sheetView tabSelected="1" topLeftCell="G1" workbookViewId="0">
      <selection activeCell="R27" sqref="R27"/>
    </sheetView>
  </sheetViews>
  <sheetFormatPr defaultRowHeight="14.75" x14ac:dyDescent="0.75"/>
  <cols>
    <col min="4" max="4" width="11.86328125" customWidth="1"/>
    <col min="7" max="7" width="11.31640625" customWidth="1"/>
    <col min="8" max="8" width="6.54296875" customWidth="1"/>
    <col min="9" max="9" width="14.1328125" customWidth="1"/>
    <col min="12" max="12" width="13.1796875" customWidth="1"/>
    <col min="13" max="13" width="11.36328125" customWidth="1"/>
    <col min="14" max="14" width="6.04296875" customWidth="1"/>
    <col min="15" max="15" width="12.6796875" customWidth="1"/>
    <col min="16" max="16" width="10.1796875" bestFit="1" customWidth="1"/>
    <col min="17" max="17" width="8.08984375" customWidth="1"/>
    <col min="18" max="18" width="13.31640625" customWidth="1"/>
    <col min="19" max="19" width="9.1796875" bestFit="1" customWidth="1"/>
    <col min="20" max="20" width="5.6328125" customWidth="1"/>
    <col min="22" max="22" width="9.1796875" bestFit="1" customWidth="1"/>
    <col min="23" max="23" width="5.2265625" customWidth="1"/>
  </cols>
  <sheetData>
    <row r="1" spans="2:23" ht="15.5" thickBot="1" x14ac:dyDescent="0.9"/>
    <row r="2" spans="2:23" x14ac:dyDescent="0.75">
      <c r="B2" s="61" t="s">
        <v>22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33"/>
      <c r="P2" s="33"/>
      <c r="Q2" s="33"/>
      <c r="R2" s="33"/>
      <c r="S2" s="33"/>
      <c r="T2" s="33"/>
      <c r="U2" s="33"/>
      <c r="V2" s="33"/>
      <c r="W2" s="33"/>
    </row>
    <row r="3" spans="2:23" x14ac:dyDescent="0.75">
      <c r="B3" s="64" t="s">
        <v>23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33"/>
      <c r="P3" s="33"/>
      <c r="Q3" s="33"/>
      <c r="R3" s="33"/>
      <c r="S3" s="33"/>
      <c r="T3" s="33"/>
      <c r="U3" s="33"/>
      <c r="V3" s="33"/>
      <c r="W3" s="33"/>
    </row>
    <row r="4" spans="2:23" x14ac:dyDescent="0.75">
      <c r="B4" s="64" t="s">
        <v>24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33"/>
      <c r="P4" s="33"/>
      <c r="Q4" s="33"/>
      <c r="R4" s="33"/>
      <c r="S4" s="33"/>
      <c r="T4" s="33"/>
      <c r="U4" s="33"/>
      <c r="V4" s="33"/>
      <c r="W4" s="33"/>
    </row>
    <row r="5" spans="2:23" x14ac:dyDescent="0.75">
      <c r="B5" s="67" t="s">
        <v>25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33"/>
      <c r="P5" s="33"/>
      <c r="Q5" s="33"/>
      <c r="R5" s="33"/>
      <c r="S5" s="33"/>
      <c r="T5" s="33"/>
      <c r="U5" s="33"/>
      <c r="V5" s="33"/>
      <c r="W5" s="33"/>
    </row>
    <row r="6" spans="2:23" x14ac:dyDescent="0.75">
      <c r="B6" s="64" t="s">
        <v>26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33"/>
      <c r="P6" s="33"/>
      <c r="Q6" s="33"/>
      <c r="R6" s="33"/>
      <c r="S6" s="33"/>
      <c r="T6" s="33"/>
      <c r="U6" s="33"/>
      <c r="V6" s="33"/>
      <c r="W6" s="33"/>
    </row>
    <row r="7" spans="2:23" ht="15.5" thickBot="1" x14ac:dyDescent="0.9">
      <c r="B7" s="70" t="s">
        <v>27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  <c r="O7" s="33"/>
      <c r="P7" s="33"/>
      <c r="Q7" s="33"/>
      <c r="R7" s="33"/>
      <c r="S7" s="33"/>
      <c r="T7" s="33"/>
      <c r="U7" s="33"/>
      <c r="V7" s="33"/>
      <c r="W7" s="33"/>
    </row>
    <row r="8" spans="2:23" ht="15.5" thickBot="1" x14ac:dyDescent="0.9"/>
    <row r="9" spans="2:23" ht="15.5" thickBot="1" x14ac:dyDescent="0.9">
      <c r="C9" s="76" t="s">
        <v>28</v>
      </c>
      <c r="D9" s="77" t="s">
        <v>56</v>
      </c>
      <c r="E9" s="77" t="s">
        <v>16</v>
      </c>
      <c r="F9" s="77" t="s">
        <v>32</v>
      </c>
      <c r="G9" s="77" t="s">
        <v>57</v>
      </c>
      <c r="L9" s="73" t="s">
        <v>29</v>
      </c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</row>
    <row r="10" spans="2:23" ht="15.5" thickBot="1" x14ac:dyDescent="0.9">
      <c r="C10" s="76"/>
      <c r="D10" s="77"/>
      <c r="E10" s="77"/>
      <c r="F10" s="77"/>
      <c r="G10" s="77"/>
      <c r="I10" s="34" t="s">
        <v>30</v>
      </c>
      <c r="J10">
        <v>34</v>
      </c>
      <c r="L10" s="35" t="s">
        <v>31</v>
      </c>
      <c r="M10" s="36"/>
      <c r="O10" s="35" t="s">
        <v>16</v>
      </c>
      <c r="P10" s="36"/>
      <c r="R10" s="35" t="s">
        <v>32</v>
      </c>
      <c r="S10" s="36"/>
      <c r="U10" s="35" t="s">
        <v>33</v>
      </c>
      <c r="V10" s="36"/>
    </row>
    <row r="11" spans="2:23" x14ac:dyDescent="0.75">
      <c r="C11" s="76"/>
      <c r="D11" s="34" t="s">
        <v>34</v>
      </c>
      <c r="E11" s="34" t="s">
        <v>35</v>
      </c>
      <c r="F11" s="34" t="s">
        <v>36</v>
      </c>
      <c r="G11" s="34" t="s">
        <v>36</v>
      </c>
      <c r="I11" s="34" t="s">
        <v>37</v>
      </c>
      <c r="J11">
        <v>20000</v>
      </c>
      <c r="L11" s="37" t="s">
        <v>38</v>
      </c>
      <c r="M11" s="38">
        <v>231.61764705882354</v>
      </c>
      <c r="O11" s="37" t="s">
        <v>39</v>
      </c>
      <c r="P11" s="38">
        <v>1.9788235294117644</v>
      </c>
      <c r="R11" s="37" t="s">
        <v>40</v>
      </c>
      <c r="S11" s="38">
        <v>6.6605882352941199</v>
      </c>
      <c r="U11" s="37" t="s">
        <v>41</v>
      </c>
      <c r="V11" s="38">
        <v>8.2252941176470582</v>
      </c>
    </row>
    <row r="12" spans="2:23" x14ac:dyDescent="0.75">
      <c r="C12" s="1">
        <v>1004</v>
      </c>
      <c r="D12" s="3">
        <v>631.25</v>
      </c>
      <c r="E12" s="1">
        <v>8.24</v>
      </c>
      <c r="F12" s="3">
        <v>5.91</v>
      </c>
      <c r="G12" s="3">
        <v>12.89</v>
      </c>
      <c r="I12" s="39" t="s">
        <v>38</v>
      </c>
      <c r="J12" s="40">
        <f>AVERAGE(D12:D45)</f>
        <v>231.61764705882354</v>
      </c>
      <c r="L12" s="37" t="s">
        <v>42</v>
      </c>
      <c r="M12" s="38">
        <v>65956.300133689845</v>
      </c>
      <c r="O12" s="37" t="s">
        <v>43</v>
      </c>
      <c r="P12" s="38">
        <v>9.2358894830659555</v>
      </c>
      <c r="R12" s="37" t="s">
        <v>44</v>
      </c>
      <c r="S12" s="38">
        <v>4.2713208556149516</v>
      </c>
      <c r="U12" s="37" t="s">
        <v>45</v>
      </c>
      <c r="V12" s="38">
        <v>6.7207408199643588</v>
      </c>
    </row>
    <row r="13" spans="2:23" x14ac:dyDescent="0.75">
      <c r="C13" s="1">
        <v>1006</v>
      </c>
      <c r="D13" s="3">
        <v>1025</v>
      </c>
      <c r="E13" s="1">
        <v>10.32</v>
      </c>
      <c r="F13" s="3">
        <v>9.59</v>
      </c>
      <c r="G13" s="3">
        <v>11.32</v>
      </c>
      <c r="I13" s="39" t="s">
        <v>39</v>
      </c>
      <c r="J13" s="40">
        <f>AVERAGE(E12:E45)</f>
        <v>1.9788235294117644</v>
      </c>
      <c r="L13" s="41" t="s">
        <v>46</v>
      </c>
      <c r="M13" s="42">
        <f>(M12/J10)*(1-(J10/J11))</f>
        <v>1936.593365395958</v>
      </c>
      <c r="O13" s="41" t="s">
        <v>46</v>
      </c>
      <c r="P13" s="42">
        <f>(P12/J10)*(1-(J10/J11))</f>
        <v>0.27118201385131602</v>
      </c>
      <c r="R13" s="41" t="s">
        <v>46</v>
      </c>
      <c r="S13" s="42">
        <f>(S12/J10)*(1-(J10/J11))</f>
        <v>0.12541351794589431</v>
      </c>
      <c r="U13" s="41" t="s">
        <v>46</v>
      </c>
      <c r="V13" s="42">
        <f>(V12/J10)*(1-(J10/J11))</f>
        <v>0.19733281060501234</v>
      </c>
    </row>
    <row r="14" spans="2:23" x14ac:dyDescent="0.75">
      <c r="C14" s="1">
        <v>1007</v>
      </c>
      <c r="D14" s="3">
        <v>1006.25</v>
      </c>
      <c r="E14" s="1">
        <v>9.4700000000000006</v>
      </c>
      <c r="F14" s="3">
        <v>10.49</v>
      </c>
      <c r="G14" s="3">
        <v>10.95</v>
      </c>
      <c r="I14" s="39" t="s">
        <v>40</v>
      </c>
      <c r="J14" s="40">
        <f>AVERAGE(F12:F45)</f>
        <v>6.6605882352941199</v>
      </c>
    </row>
    <row r="15" spans="2:23" x14ac:dyDescent="0.75">
      <c r="C15" s="1">
        <v>1018</v>
      </c>
      <c r="D15" s="3">
        <v>550</v>
      </c>
      <c r="E15" s="1">
        <v>9.6199999999999992</v>
      </c>
      <c r="F15" s="3">
        <v>6.34</v>
      </c>
      <c r="G15" s="3">
        <v>14.92</v>
      </c>
      <c r="I15" s="39" t="s">
        <v>41</v>
      </c>
      <c r="J15" s="40">
        <f>AVERAGE(G12:G45)</f>
        <v>8.2252941176470582</v>
      </c>
      <c r="L15" s="43" t="s">
        <v>2</v>
      </c>
      <c r="M15" s="44" t="s">
        <v>47</v>
      </c>
      <c r="O15" s="43" t="s">
        <v>2</v>
      </c>
      <c r="P15" s="44" t="s">
        <v>47</v>
      </c>
      <c r="R15" s="43" t="s">
        <v>2</v>
      </c>
      <c r="S15" s="44" t="s">
        <v>47</v>
      </c>
      <c r="U15" s="43" t="s">
        <v>2</v>
      </c>
      <c r="V15" s="44" t="s">
        <v>47</v>
      </c>
    </row>
    <row r="16" spans="2:23" x14ac:dyDescent="0.75">
      <c r="C16" s="1">
        <v>2003</v>
      </c>
      <c r="D16" s="3">
        <v>356.25</v>
      </c>
      <c r="E16" s="1">
        <v>1.96</v>
      </c>
      <c r="F16" s="3">
        <v>7.29</v>
      </c>
      <c r="G16" s="3">
        <v>8.3800000000000008</v>
      </c>
      <c r="I16" s="39" t="s">
        <v>42</v>
      </c>
      <c r="J16" s="40">
        <f>_xlfn.VAR.S(D12:D45)</f>
        <v>65956.300133689845</v>
      </c>
      <c r="L16" s="45">
        <f>M11</f>
        <v>231.61764705882354</v>
      </c>
      <c r="M16" s="46">
        <f>_xlfn.T.INV(0.975,33)</f>
        <v>2.0345152974493379</v>
      </c>
      <c r="O16" s="45">
        <f>P11</f>
        <v>1.9788235294117644</v>
      </c>
      <c r="P16" s="47">
        <v>2.0350000000000001</v>
      </c>
      <c r="R16" s="45">
        <f>S11</f>
        <v>6.6605882352941199</v>
      </c>
      <c r="S16" s="47">
        <v>2.0350000000000001</v>
      </c>
      <c r="U16" s="45">
        <f>V11</f>
        <v>8.2252941176470582</v>
      </c>
      <c r="V16" s="47">
        <v>2.0350000000000001</v>
      </c>
    </row>
    <row r="17" spans="3:23" x14ac:dyDescent="0.75">
      <c r="C17" s="1">
        <v>2007</v>
      </c>
      <c r="D17" s="3">
        <v>606.25</v>
      </c>
      <c r="E17" s="1">
        <v>5.39</v>
      </c>
      <c r="F17" s="3">
        <v>9.41</v>
      </c>
      <c r="G17" s="3">
        <v>10.64</v>
      </c>
      <c r="I17" s="39" t="s">
        <v>43</v>
      </c>
      <c r="J17" s="40">
        <f>_xlfn.VAR.S(E12:E45)</f>
        <v>9.2358894830659555</v>
      </c>
      <c r="L17" s="48" t="s">
        <v>48</v>
      </c>
      <c r="M17" s="49">
        <f>M16*(SQRT(M13))</f>
        <v>89.532390343334342</v>
      </c>
      <c r="N17" s="50" t="s">
        <v>34</v>
      </c>
      <c r="O17" s="48" t="s">
        <v>48</v>
      </c>
      <c r="P17" s="49">
        <f>P16*(SQRT(P13))</f>
        <v>1.0597290858098669</v>
      </c>
      <c r="Q17" s="50" t="s">
        <v>35</v>
      </c>
      <c r="R17" s="48" t="s">
        <v>48</v>
      </c>
      <c r="S17" s="49">
        <f>S16*(SQRT(S13))</f>
        <v>0.72067024071726882</v>
      </c>
      <c r="T17" s="50" t="s">
        <v>36</v>
      </c>
      <c r="U17" s="48" t="s">
        <v>48</v>
      </c>
      <c r="V17" s="49">
        <f>V16*(SQRT(V13))</f>
        <v>0.90399091178935109</v>
      </c>
      <c r="W17" s="50" t="s">
        <v>36</v>
      </c>
    </row>
    <row r="18" spans="3:23" x14ac:dyDescent="0.75">
      <c r="C18" s="1">
        <v>2012</v>
      </c>
      <c r="D18" s="3">
        <v>225</v>
      </c>
      <c r="E18" s="1">
        <v>0.79</v>
      </c>
      <c r="F18" s="3">
        <v>6.31</v>
      </c>
      <c r="G18" s="3">
        <v>6.67</v>
      </c>
      <c r="I18" s="39" t="s">
        <v>44</v>
      </c>
      <c r="J18" s="40">
        <f>_xlfn.VAR.S(F12:F45)</f>
        <v>4.2713208556149516</v>
      </c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50"/>
    </row>
    <row r="19" spans="3:23" x14ac:dyDescent="0.75">
      <c r="C19" s="1">
        <v>2013</v>
      </c>
      <c r="D19" s="3">
        <v>168.75</v>
      </c>
      <c r="E19" s="1">
        <v>0.55000000000000004</v>
      </c>
      <c r="F19" s="3">
        <v>6.27</v>
      </c>
      <c r="G19" s="3">
        <v>6.42</v>
      </c>
      <c r="I19" s="39" t="s">
        <v>45</v>
      </c>
      <c r="J19" s="40">
        <f>_xlfn.VAR.S(G12:G45)</f>
        <v>6.7207408199643588</v>
      </c>
      <c r="L19" s="53" t="s">
        <v>49</v>
      </c>
      <c r="M19" s="54">
        <f>M17/M11</f>
        <v>0.38655254243471332</v>
      </c>
      <c r="O19" s="53" t="s">
        <v>49</v>
      </c>
      <c r="P19" s="54">
        <f>P17/P11</f>
        <v>0.53553491256741204</v>
      </c>
      <c r="R19" s="53" t="s">
        <v>49</v>
      </c>
      <c r="S19" s="54">
        <f>S17/S11</f>
        <v>0.10819918830869528</v>
      </c>
      <c r="U19" s="53" t="s">
        <v>49</v>
      </c>
      <c r="V19" s="54">
        <f>V17/V11</f>
        <v>0.10990377959249782</v>
      </c>
    </row>
    <row r="20" spans="3:23" ht="15.5" thickBot="1" x14ac:dyDescent="0.9">
      <c r="C20" s="1">
        <v>2017</v>
      </c>
      <c r="D20" s="3">
        <v>343.75</v>
      </c>
      <c r="E20" s="1">
        <v>5.34</v>
      </c>
      <c r="F20" s="3">
        <v>13.62</v>
      </c>
      <c r="G20" s="3">
        <v>14.07</v>
      </c>
    </row>
    <row r="21" spans="3:23" ht="15.5" thickBot="1" x14ac:dyDescent="0.9">
      <c r="C21" s="1">
        <v>3009</v>
      </c>
      <c r="D21" s="3">
        <v>281.25</v>
      </c>
      <c r="E21" s="1">
        <v>1.48</v>
      </c>
      <c r="F21" s="3">
        <v>7.94</v>
      </c>
      <c r="G21" s="3">
        <v>8.19</v>
      </c>
      <c r="L21" s="73" t="s">
        <v>55</v>
      </c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</row>
    <row r="22" spans="3:23" ht="15.5" thickBot="1" x14ac:dyDescent="0.9">
      <c r="C22" s="1">
        <v>4009</v>
      </c>
      <c r="D22" s="3">
        <v>56.25</v>
      </c>
      <c r="E22" s="1">
        <v>0.13</v>
      </c>
      <c r="F22" s="3">
        <v>5.47</v>
      </c>
      <c r="G22" s="3">
        <v>5.4</v>
      </c>
      <c r="L22" s="55" t="s">
        <v>31</v>
      </c>
      <c r="M22" s="56"/>
      <c r="O22" s="55" t="s">
        <v>16</v>
      </c>
      <c r="P22" s="56"/>
      <c r="R22" s="55" t="s">
        <v>32</v>
      </c>
      <c r="S22" s="56"/>
      <c r="U22" s="55" t="s">
        <v>33</v>
      </c>
      <c r="V22" s="56"/>
    </row>
    <row r="23" spans="3:23" x14ac:dyDescent="0.75">
      <c r="C23" s="1">
        <v>4010</v>
      </c>
      <c r="D23" s="3">
        <v>143.75</v>
      </c>
      <c r="E23" s="1">
        <v>0.96</v>
      </c>
      <c r="F23" s="3">
        <v>3.93</v>
      </c>
      <c r="G23" s="3">
        <v>9.2200000000000006</v>
      </c>
      <c r="L23" s="2" t="s">
        <v>4</v>
      </c>
      <c r="M23" s="58">
        <f>SQRT(M12)/M11*100</f>
        <v>110.88083744997479</v>
      </c>
      <c r="O23" s="2" t="s">
        <v>4</v>
      </c>
      <c r="P23" s="58">
        <f>SQRT(P12)/P11*100</f>
        <v>153.57916357548041</v>
      </c>
      <c r="R23" s="2" t="s">
        <v>4</v>
      </c>
      <c r="S23" s="58">
        <f>SQRT(S12)/S11*100</f>
        <v>31.029052355020063</v>
      </c>
      <c r="U23" s="2" t="s">
        <v>4</v>
      </c>
      <c r="V23" s="58">
        <f>SQRT(V12)/V11*100</f>
        <v>31.51789014591105</v>
      </c>
    </row>
    <row r="24" spans="3:23" x14ac:dyDescent="0.75">
      <c r="C24" s="1">
        <v>4011</v>
      </c>
      <c r="D24" s="3">
        <v>112.5</v>
      </c>
      <c r="E24" s="1">
        <v>0.35</v>
      </c>
      <c r="F24" s="3">
        <v>6.57</v>
      </c>
      <c r="G24" s="3">
        <v>6.26</v>
      </c>
      <c r="L24" s="2" t="s">
        <v>37</v>
      </c>
      <c r="M24" s="57">
        <v>20000</v>
      </c>
      <c r="O24" s="2" t="s">
        <v>37</v>
      </c>
      <c r="P24" s="57">
        <v>20000</v>
      </c>
      <c r="R24" s="2" t="s">
        <v>37</v>
      </c>
      <c r="S24" s="57">
        <v>20000</v>
      </c>
      <c r="U24" s="2" t="s">
        <v>37</v>
      </c>
      <c r="V24" s="57">
        <v>20000</v>
      </c>
    </row>
    <row r="25" spans="3:23" x14ac:dyDescent="0.75">
      <c r="C25" s="1">
        <v>4014</v>
      </c>
      <c r="D25" s="3">
        <v>18.75</v>
      </c>
      <c r="E25" s="1">
        <v>0.04</v>
      </c>
      <c r="F25" s="3">
        <v>5.33</v>
      </c>
      <c r="G25" s="3">
        <v>5.36</v>
      </c>
      <c r="L25" s="2" t="s">
        <v>50</v>
      </c>
      <c r="M25" s="57">
        <v>10</v>
      </c>
      <c r="O25" s="2" t="s">
        <v>50</v>
      </c>
      <c r="P25" s="57">
        <v>10</v>
      </c>
      <c r="R25" s="2" t="s">
        <v>50</v>
      </c>
      <c r="S25" s="57">
        <v>10</v>
      </c>
      <c r="U25" s="2" t="s">
        <v>50</v>
      </c>
      <c r="V25" s="57">
        <v>10</v>
      </c>
    </row>
    <row r="26" spans="3:23" x14ac:dyDescent="0.75">
      <c r="C26" s="1">
        <v>4016</v>
      </c>
      <c r="D26" s="3">
        <v>31.25</v>
      </c>
      <c r="E26" s="1">
        <v>0.08</v>
      </c>
      <c r="F26" s="3">
        <v>5.62</v>
      </c>
      <c r="G26" s="3">
        <v>5.69</v>
      </c>
      <c r="L26" s="2" t="s">
        <v>30</v>
      </c>
      <c r="M26" s="57">
        <v>34</v>
      </c>
      <c r="O26" s="2" t="s">
        <v>30</v>
      </c>
      <c r="P26" s="57">
        <v>34</v>
      </c>
      <c r="R26" s="2" t="s">
        <v>30</v>
      </c>
      <c r="S26" s="57">
        <v>34</v>
      </c>
      <c r="U26" s="2" t="s">
        <v>30</v>
      </c>
      <c r="V26" s="57">
        <v>34</v>
      </c>
    </row>
    <row r="27" spans="3:23" x14ac:dyDescent="0.75">
      <c r="C27" s="1">
        <v>1002</v>
      </c>
      <c r="D27" s="3">
        <v>181.25</v>
      </c>
      <c r="E27" s="1">
        <v>0.74</v>
      </c>
      <c r="F27" s="3">
        <v>6.8</v>
      </c>
      <c r="G27" s="3">
        <v>7.19</v>
      </c>
      <c r="L27" s="2" t="s">
        <v>51</v>
      </c>
      <c r="M27" s="58">
        <f>M16</f>
        <v>2.0345152974493379</v>
      </c>
      <c r="O27" s="2" t="s">
        <v>51</v>
      </c>
      <c r="P27" s="57">
        <f>P16</f>
        <v>2.0350000000000001</v>
      </c>
      <c r="R27" s="2" t="s">
        <v>51</v>
      </c>
      <c r="S27" s="57">
        <f>S16</f>
        <v>2.0350000000000001</v>
      </c>
      <c r="U27" s="2" t="s">
        <v>51</v>
      </c>
      <c r="V27" s="57">
        <f>V16</f>
        <v>2.0350000000000001</v>
      </c>
    </row>
    <row r="28" spans="3:23" x14ac:dyDescent="0.75">
      <c r="C28" s="1">
        <v>1003</v>
      </c>
      <c r="D28" s="3">
        <v>87.5</v>
      </c>
      <c r="E28" s="1">
        <v>0.34</v>
      </c>
      <c r="F28" s="3">
        <v>7.55</v>
      </c>
      <c r="G28" s="3">
        <v>7.03</v>
      </c>
      <c r="L28" s="2" t="s">
        <v>30</v>
      </c>
      <c r="M28" s="58">
        <f>($M$24*(M27*$M$23)^2)/($M$24*$M$25^2+(M27* $M$23)^2)</f>
        <v>496.27509490964883</v>
      </c>
      <c r="O28" s="2" t="s">
        <v>30</v>
      </c>
      <c r="P28" s="58">
        <f>($P$24*(P27*$P$23)^2)/($P$24*$P$25^2+(P27* $P$23)^2)</f>
        <v>931.28959481855463</v>
      </c>
      <c r="R28" s="2" t="s">
        <v>30</v>
      </c>
      <c r="S28" s="58">
        <f>($S$24*(S27*$S$23)^2)/($S$24*$S$25^2+(S27* $S$23)^2)</f>
        <v>39.792470979777868</v>
      </c>
      <c r="U28" s="2" t="s">
        <v>30</v>
      </c>
      <c r="V28" s="58">
        <f>($V$24*(V27*$V$23)^2)/($V$24*$V$25^2+(V27* $V$23)^2)</f>
        <v>41.053550168691046</v>
      </c>
    </row>
    <row r="29" spans="3:23" x14ac:dyDescent="0.75">
      <c r="C29" s="1">
        <v>1028</v>
      </c>
      <c r="D29" s="3">
        <v>137.5</v>
      </c>
      <c r="E29" s="1">
        <v>0.76</v>
      </c>
      <c r="F29" s="3">
        <v>8.02</v>
      </c>
      <c r="G29" s="3">
        <v>8.41</v>
      </c>
      <c r="L29" s="2" t="s">
        <v>52</v>
      </c>
      <c r="M29" s="57">
        <f>ROUNDUP(M28,0)</f>
        <v>497</v>
      </c>
      <c r="O29" s="2" t="s">
        <v>52</v>
      </c>
      <c r="P29" s="57">
        <f>ROUNDUP(P28,0)</f>
        <v>932</v>
      </c>
      <c r="R29" s="2" t="s">
        <v>52</v>
      </c>
      <c r="S29" s="57">
        <f>ROUNDUP(S28,0)</f>
        <v>40</v>
      </c>
      <c r="U29" s="2" t="s">
        <v>52</v>
      </c>
      <c r="V29" s="57">
        <f>ROUNDUP(V28,0)</f>
        <v>42</v>
      </c>
    </row>
    <row r="30" spans="3:23" x14ac:dyDescent="0.75">
      <c r="C30" s="1">
        <v>1031</v>
      </c>
      <c r="D30" s="3">
        <v>125</v>
      </c>
      <c r="E30" s="1">
        <v>1.31</v>
      </c>
      <c r="F30" s="3">
        <v>2.95</v>
      </c>
      <c r="G30" s="3">
        <v>11.57</v>
      </c>
      <c r="L30" s="2" t="s">
        <v>53</v>
      </c>
      <c r="M30" s="58">
        <f>_xlfn.T.INV(0.975,M29-1)</f>
        <v>1.9647582832370318</v>
      </c>
      <c r="O30" s="2" t="s">
        <v>53</v>
      </c>
      <c r="P30" s="58">
        <f>_xlfn.T.INV(0.975,P29-1)</f>
        <v>1.9625153334829732</v>
      </c>
      <c r="R30" s="2" t="s">
        <v>53</v>
      </c>
      <c r="S30" s="58">
        <f>_xlfn.T.INV(0.975,S29-1)</f>
        <v>2.0226909200367595</v>
      </c>
      <c r="U30" s="2" t="s">
        <v>53</v>
      </c>
      <c r="V30" s="58">
        <f>_xlfn.T.INV(0.975,V29-1)</f>
        <v>2.0195409704413745</v>
      </c>
    </row>
    <row r="31" spans="3:23" x14ac:dyDescent="0.75">
      <c r="C31" s="1">
        <v>2020</v>
      </c>
      <c r="D31" s="3">
        <v>387.5</v>
      </c>
      <c r="E31" s="1">
        <v>2.72</v>
      </c>
      <c r="F31" s="3">
        <v>9.4</v>
      </c>
      <c r="G31" s="3">
        <v>9.4600000000000009</v>
      </c>
      <c r="L31" s="2" t="s">
        <v>30</v>
      </c>
      <c r="M31" s="58">
        <f>($M$24*(M30*$M$23)^2)/($M$24*$M$25^2+(M30* $M$23)^2)</f>
        <v>463.60246845587494</v>
      </c>
      <c r="O31" s="2" t="s">
        <v>30</v>
      </c>
      <c r="P31" s="58">
        <f>($P$24*(P30*$P$23)^2)/($P$24*$P$25^2+(P30* $P$23)^2)</f>
        <v>868.95906588984224</v>
      </c>
      <c r="R31" s="2" t="s">
        <v>30</v>
      </c>
      <c r="S31" s="58">
        <f>($S$24*(S30*$S$23)^2)/($S$24*$S$25^2+(S30* $S$23)^2)</f>
        <v>39.313485756501102</v>
      </c>
      <c r="U31" s="2" t="s">
        <v>30</v>
      </c>
      <c r="V31" s="58">
        <f>($V$24*(V30*$V$23)^2)/($V$24*$V$25^2+(V30* $V$23)^2)</f>
        <v>40.433442755406531</v>
      </c>
    </row>
    <row r="32" spans="3:23" x14ac:dyDescent="0.75">
      <c r="C32" s="1">
        <v>4002</v>
      </c>
      <c r="D32" s="3">
        <v>200</v>
      </c>
      <c r="E32" s="1">
        <v>0.66</v>
      </c>
      <c r="F32" s="3">
        <v>6.21</v>
      </c>
      <c r="G32" s="3">
        <v>6.49</v>
      </c>
      <c r="L32" s="2" t="s">
        <v>52</v>
      </c>
      <c r="M32" s="59">
        <f>ROUNDUP(M31,0)</f>
        <v>464</v>
      </c>
      <c r="O32" s="2" t="s">
        <v>52</v>
      </c>
      <c r="P32" s="59">
        <f>ROUNDUP(P31,0)</f>
        <v>869</v>
      </c>
      <c r="R32" s="2" t="s">
        <v>52</v>
      </c>
      <c r="S32" s="59">
        <f>ROUNDUP(S31,0)</f>
        <v>40</v>
      </c>
      <c r="U32" s="2" t="s">
        <v>52</v>
      </c>
      <c r="V32" s="59">
        <f>ROUNDUP(V31,0)</f>
        <v>41</v>
      </c>
    </row>
    <row r="33" spans="3:22" x14ac:dyDescent="0.75">
      <c r="C33" s="1">
        <v>1025</v>
      </c>
      <c r="D33" s="3">
        <v>112.5</v>
      </c>
      <c r="E33" s="1">
        <v>0.87</v>
      </c>
      <c r="F33" s="3">
        <v>4.3</v>
      </c>
      <c r="G33" s="3">
        <v>9.91</v>
      </c>
      <c r="L33" s="13" t="s">
        <v>54</v>
      </c>
      <c r="M33" s="60">
        <f>_xlfn.T.INV(0.975,M32-1)</f>
        <v>1.965100872830142</v>
      </c>
      <c r="O33" s="13" t="s">
        <v>54</v>
      </c>
      <c r="P33" s="60">
        <f>_xlfn.T.INV(0.975,P32-1)</f>
        <v>1.9627007660510738</v>
      </c>
      <c r="R33" s="13" t="s">
        <v>54</v>
      </c>
      <c r="S33" s="60">
        <f>_xlfn.T.INV(0.975,S32-1)</f>
        <v>2.0226909200367595</v>
      </c>
      <c r="U33" s="13" t="s">
        <v>54</v>
      </c>
      <c r="V33" s="60">
        <f>_xlfn.T.INV(0.975,V32-1)</f>
        <v>2.0210753903062715</v>
      </c>
    </row>
    <row r="34" spans="3:22" x14ac:dyDescent="0.75">
      <c r="C34" s="1">
        <v>1026</v>
      </c>
      <c r="D34" s="3">
        <v>200</v>
      </c>
      <c r="E34" s="1">
        <v>1.18</v>
      </c>
      <c r="F34" s="3">
        <v>5.72</v>
      </c>
      <c r="G34" s="3">
        <v>8.67</v>
      </c>
      <c r="L34" s="1"/>
      <c r="M34" s="1"/>
    </row>
    <row r="35" spans="3:22" x14ac:dyDescent="0.75">
      <c r="C35" s="1">
        <v>2037</v>
      </c>
      <c r="D35" s="3">
        <v>100</v>
      </c>
      <c r="E35" s="1">
        <v>0.49</v>
      </c>
      <c r="F35" s="3">
        <v>7.27</v>
      </c>
      <c r="G35" s="3">
        <v>7.89</v>
      </c>
    </row>
    <row r="36" spans="3:22" x14ac:dyDescent="0.75">
      <c r="C36" s="1">
        <v>3004</v>
      </c>
      <c r="D36" s="3">
        <v>131.25</v>
      </c>
      <c r="E36" s="1">
        <v>0.52</v>
      </c>
      <c r="F36" s="3">
        <v>6.56</v>
      </c>
      <c r="G36" s="3">
        <v>7.1</v>
      </c>
    </row>
    <row r="37" spans="3:22" x14ac:dyDescent="0.75">
      <c r="C37" s="1">
        <v>3039</v>
      </c>
      <c r="D37" s="3">
        <v>6.25</v>
      </c>
      <c r="E37" s="1">
        <v>0.02</v>
      </c>
      <c r="F37" s="3">
        <v>5.7</v>
      </c>
      <c r="G37" s="3">
        <v>5.7</v>
      </c>
    </row>
    <row r="38" spans="3:22" x14ac:dyDescent="0.75">
      <c r="C38" s="1">
        <v>3063</v>
      </c>
      <c r="D38" s="3">
        <v>68.75</v>
      </c>
      <c r="E38" s="1">
        <v>0.24</v>
      </c>
      <c r="F38" s="3">
        <v>6.25</v>
      </c>
      <c r="G38" s="3">
        <v>6.64</v>
      </c>
    </row>
    <row r="39" spans="3:22" x14ac:dyDescent="0.75">
      <c r="C39" s="1">
        <v>4017</v>
      </c>
      <c r="D39" s="3">
        <v>37.5</v>
      </c>
      <c r="E39" s="1">
        <v>0.1</v>
      </c>
      <c r="F39" s="3">
        <v>5.61</v>
      </c>
      <c r="G39" s="3">
        <v>5.7</v>
      </c>
    </row>
    <row r="40" spans="3:22" x14ac:dyDescent="0.75">
      <c r="C40" s="1">
        <v>4018</v>
      </c>
      <c r="D40" s="3">
        <v>18.75</v>
      </c>
      <c r="E40" s="1">
        <v>0.04</v>
      </c>
      <c r="F40" s="3">
        <v>5.36</v>
      </c>
      <c r="G40" s="3">
        <v>5.37</v>
      </c>
    </row>
    <row r="41" spans="3:22" x14ac:dyDescent="0.75">
      <c r="C41" s="1">
        <v>1029</v>
      </c>
      <c r="D41" s="3">
        <v>125</v>
      </c>
      <c r="E41" s="1">
        <v>1.05</v>
      </c>
      <c r="F41" s="3">
        <v>3.43</v>
      </c>
      <c r="G41" s="3">
        <v>10.37</v>
      </c>
    </row>
    <row r="42" spans="3:22" x14ac:dyDescent="0.75">
      <c r="C42" s="1">
        <v>2026</v>
      </c>
      <c r="D42" s="3">
        <v>93.75</v>
      </c>
      <c r="E42" s="1">
        <v>0.28999999999999998</v>
      </c>
      <c r="F42" s="3">
        <v>6.14</v>
      </c>
      <c r="G42" s="3">
        <v>6.28</v>
      </c>
    </row>
    <row r="43" spans="3:22" x14ac:dyDescent="0.75">
      <c r="C43" s="1">
        <v>2029</v>
      </c>
      <c r="D43" s="3">
        <v>37.5</v>
      </c>
      <c r="E43" s="1">
        <v>0.11</v>
      </c>
      <c r="F43" s="3">
        <v>5.99</v>
      </c>
      <c r="G43" s="3">
        <v>6.05</v>
      </c>
    </row>
    <row r="44" spans="3:22" x14ac:dyDescent="0.75">
      <c r="C44" s="1">
        <v>2035</v>
      </c>
      <c r="D44" s="3">
        <v>50</v>
      </c>
      <c r="E44" s="1">
        <v>0.14000000000000001</v>
      </c>
      <c r="F44" s="3">
        <v>5.86</v>
      </c>
      <c r="G44" s="3">
        <v>5.91</v>
      </c>
    </row>
    <row r="45" spans="3:22" x14ac:dyDescent="0.75">
      <c r="C45" s="1">
        <v>3042</v>
      </c>
      <c r="D45" s="3">
        <v>218.75</v>
      </c>
      <c r="E45" s="1">
        <v>0.98</v>
      </c>
      <c r="F45" s="3">
        <v>7.25</v>
      </c>
      <c r="G45" s="3">
        <v>7.54</v>
      </c>
    </row>
  </sheetData>
  <mergeCells count="33">
    <mergeCell ref="D9:D10"/>
    <mergeCell ref="E9:E10"/>
    <mergeCell ref="F9:F10"/>
    <mergeCell ref="G9:G10"/>
    <mergeCell ref="C9:C11"/>
    <mergeCell ref="W17:W18"/>
    <mergeCell ref="L22:M22"/>
    <mergeCell ref="O22:P22"/>
    <mergeCell ref="R22:S22"/>
    <mergeCell ref="U22:V22"/>
    <mergeCell ref="L21:W21"/>
    <mergeCell ref="Q17:Q18"/>
    <mergeCell ref="R17:R18"/>
    <mergeCell ref="S17:S18"/>
    <mergeCell ref="T17:T18"/>
    <mergeCell ref="U17:U18"/>
    <mergeCell ref="V17:V18"/>
    <mergeCell ref="L9:W9"/>
    <mergeCell ref="L10:M10"/>
    <mergeCell ref="O10:P10"/>
    <mergeCell ref="R10:S10"/>
    <mergeCell ref="U10:V10"/>
    <mergeCell ref="L17:L18"/>
    <mergeCell ref="M17:M18"/>
    <mergeCell ref="N17:N18"/>
    <mergeCell ref="O17:O18"/>
    <mergeCell ref="P17:P18"/>
    <mergeCell ref="B2:N2"/>
    <mergeCell ref="B3:N3"/>
    <mergeCell ref="B4:N4"/>
    <mergeCell ref="B5:N5"/>
    <mergeCell ref="B6:N6"/>
    <mergeCell ref="B7:N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Ex. 1 - Retangulares</vt:lpstr>
      <vt:lpstr>Ex. 1 - Circulares</vt:lpstr>
      <vt:lpstr>Ex 1 - Comparação</vt:lpstr>
      <vt:lpstr>Ex.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Santos</dc:creator>
  <cp:lastModifiedBy>Raissa Santos</cp:lastModifiedBy>
  <dcterms:created xsi:type="dcterms:W3CDTF">2021-10-25T19:57:26Z</dcterms:created>
  <dcterms:modified xsi:type="dcterms:W3CDTF">2021-11-18T17:21:13Z</dcterms:modified>
</cp:coreProperties>
</file>