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teph\Desktop\"/>
    </mc:Choice>
  </mc:AlternateContent>
  <bookViews>
    <workbookView xWindow="0" yWindow="0" windowWidth="23040" windowHeight="9372" activeTab="3"/>
  </bookViews>
  <sheets>
    <sheet name="Exercício 1 - Retangulares" sheetId="1" r:id="rId1"/>
    <sheet name="Exercício 1 - Circulares" sheetId="3" r:id="rId2"/>
    <sheet name="Exercício 1 - Comparação" sheetId="4" r:id="rId3"/>
    <sheet name="Exercício 2" sheetId="5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7" i="5" l="1"/>
  <c r="U23" i="5"/>
  <c r="R27" i="5"/>
  <c r="R23" i="5"/>
  <c r="O27" i="5"/>
  <c r="O23" i="5"/>
  <c r="L23" i="5"/>
  <c r="I19" i="5"/>
  <c r="I18" i="5"/>
  <c r="I17" i="5"/>
  <c r="T16" i="5"/>
  <c r="Q16" i="5"/>
  <c r="N16" i="5"/>
  <c r="L16" i="5"/>
  <c r="L17" i="5" s="1"/>
  <c r="L19" i="5" s="1"/>
  <c r="K16" i="5"/>
  <c r="I16" i="5"/>
  <c r="I15" i="5"/>
  <c r="I14" i="5"/>
  <c r="U13" i="5"/>
  <c r="U17" i="5" s="1"/>
  <c r="U19" i="5" s="1"/>
  <c r="R13" i="5"/>
  <c r="R17" i="5" s="1"/>
  <c r="R19" i="5" s="1"/>
  <c r="O13" i="5"/>
  <c r="O17" i="5" s="1"/>
  <c r="O19" i="5" s="1"/>
  <c r="L13" i="5"/>
  <c r="I13" i="5"/>
  <c r="I12" i="5"/>
  <c r="R28" i="5" l="1"/>
  <c r="O28" i="5"/>
  <c r="U28" i="5"/>
  <c r="U29" i="5"/>
  <c r="U30" i="5" s="1"/>
  <c r="R29" i="5"/>
  <c r="R30" i="5" s="1"/>
  <c r="O29" i="5"/>
  <c r="O30" i="5" s="1"/>
  <c r="L27" i="5"/>
  <c r="L28" i="5" s="1"/>
  <c r="L29" i="5" s="1"/>
  <c r="L30" i="5" s="1"/>
  <c r="L31" i="5" s="1"/>
  <c r="L32" i="5" s="1"/>
  <c r="L33" i="5" s="1"/>
  <c r="O31" i="5" l="1"/>
  <c r="O32" i="5" s="1"/>
  <c r="O33" i="5" s="1"/>
  <c r="R31" i="5"/>
  <c r="R32" i="5" s="1"/>
  <c r="R33" i="5" s="1"/>
  <c r="U31" i="5"/>
  <c r="U32" i="5" s="1"/>
  <c r="U33" i="5" s="1"/>
  <c r="F9" i="3"/>
  <c r="F10" i="3"/>
  <c r="F13" i="3"/>
  <c r="F14" i="3"/>
  <c r="I7" i="3"/>
  <c r="H7" i="3"/>
  <c r="D7" i="3"/>
  <c r="C7" i="3"/>
  <c r="D8" i="3" s="1"/>
  <c r="F7" i="3" s="1"/>
  <c r="I7" i="1"/>
  <c r="H7" i="1"/>
  <c r="I8" i="1" s="1"/>
  <c r="K9" i="1" s="1"/>
  <c r="D7" i="1"/>
  <c r="C7" i="1"/>
  <c r="F16" i="3" l="1"/>
  <c r="F12" i="3"/>
  <c r="F8" i="3"/>
  <c r="F15" i="3"/>
  <c r="F11" i="3"/>
  <c r="K11" i="1"/>
  <c r="K24" i="1"/>
  <c r="K16" i="1"/>
  <c r="K8" i="1"/>
  <c r="K23" i="1"/>
  <c r="K15" i="1"/>
  <c r="K25" i="1"/>
  <c r="K22" i="1"/>
  <c r="K14" i="1"/>
  <c r="K13" i="1"/>
  <c r="K21" i="1"/>
  <c r="K20" i="1"/>
  <c r="K12" i="1"/>
  <c r="K19" i="1"/>
  <c r="K18" i="1"/>
  <c r="K10" i="1"/>
  <c r="K7" i="1"/>
  <c r="K17" i="1"/>
  <c r="I8" i="3"/>
  <c r="K22" i="3" s="1"/>
  <c r="F20" i="3"/>
  <c r="F22" i="3"/>
  <c r="F18" i="3"/>
  <c r="K23" i="3"/>
  <c r="F19" i="3"/>
  <c r="F23" i="3"/>
  <c r="F24" i="3"/>
  <c r="F17" i="3"/>
  <c r="F21" i="3"/>
  <c r="F25" i="3"/>
  <c r="D8" i="1"/>
  <c r="F7" i="1" s="1"/>
  <c r="F10" i="1"/>
  <c r="F16" i="1"/>
  <c r="F19" i="1"/>
  <c r="F20" i="1"/>
  <c r="F21" i="1"/>
  <c r="F22" i="1"/>
  <c r="F23" i="1"/>
  <c r="F24" i="1"/>
  <c r="F9" i="1" l="1"/>
  <c r="F14" i="1"/>
  <c r="F11" i="1"/>
  <c r="F25" i="1"/>
  <c r="F15" i="1"/>
  <c r="F13" i="1"/>
  <c r="F17" i="1"/>
  <c r="F18" i="1"/>
  <c r="F8" i="1"/>
  <c r="F12" i="1"/>
  <c r="K7" i="3"/>
  <c r="K13" i="3"/>
  <c r="K10" i="3"/>
  <c r="K18" i="3"/>
  <c r="K17" i="3"/>
  <c r="K12" i="3"/>
  <c r="K16" i="3"/>
  <c r="K24" i="3"/>
  <c r="K11" i="3"/>
  <c r="K21" i="3"/>
  <c r="K15" i="3"/>
  <c r="K20" i="3"/>
  <c r="K25" i="3"/>
  <c r="K14" i="3"/>
  <c r="K9" i="3"/>
  <c r="K8" i="3"/>
  <c r="K19" i="3"/>
</calcChain>
</file>

<file path=xl/sharedStrings.xml><?xml version="1.0" encoding="utf-8"?>
<sst xmlns="http://schemas.openxmlformats.org/spreadsheetml/2006/main" count="160" uniqueCount="58">
  <si>
    <t xml:space="preserve">V%* </t>
  </si>
  <si>
    <t>Desv.</t>
  </si>
  <si>
    <t>Média</t>
  </si>
  <si>
    <t>T</t>
  </si>
  <si>
    <t>V%</t>
  </si>
  <si>
    <t>Calcule o tamanho ótimo para os seguintes atributos: a densidade de estande (1/ha), a área basal (m²/ha).</t>
  </si>
  <si>
    <t>Parcelas Retangulares de 500 m²</t>
  </si>
  <si>
    <t>Densidade</t>
  </si>
  <si>
    <t>Área basal</t>
  </si>
  <si>
    <t>V% Densidade de Estande</t>
  </si>
  <si>
    <t>V%*</t>
  </si>
  <si>
    <t>V% Área Basal</t>
  </si>
  <si>
    <t>Parcelas Circulares de 500 m²</t>
  </si>
  <si>
    <t>Retangulares</t>
  </si>
  <si>
    <t>Circulares</t>
  </si>
  <si>
    <t>Dens. Estande</t>
  </si>
  <si>
    <t>Área Basal</t>
  </si>
  <si>
    <t>V% 1</t>
  </si>
  <si>
    <t>V% 2</t>
  </si>
  <si>
    <t>V% 3</t>
  </si>
  <si>
    <t>V% 4</t>
  </si>
  <si>
    <t>A tabela abaixo apresenta os dados de um levantamento do palmiteiro juçara (Euterpe edulis – Arecaceae) na região do Vale do Ribeira, Estado de São Paulo.</t>
  </si>
  <si>
    <t>O exemplo é composto de 34 arvoredos (1600m2) locados no campo segundo a amostragem aleatória simples.</t>
  </si>
  <si>
    <t>A área basal e os DAP médio e médio quadrático se referem apenas às plantas do palmiteiro juçara.</t>
  </si>
  <si>
    <t>Assuma que o tamanho da população é N=20.000 .</t>
  </si>
  <si>
    <t>1) Econtre o invervalo de confiança de 95% para o TOTAL POPULACIONAL do número de palmiteiros e para a MÉDIA POPULACIONAL para os demais atributos.</t>
  </si>
  <si>
    <t>2) Encontre o tamanho de amostra necessária para erro amostral aceitável de 10% para cada um dos atributos</t>
  </si>
  <si>
    <t>Parcela</t>
  </si>
  <si>
    <t>n =</t>
  </si>
  <si>
    <t>Densidade de palmiteiros</t>
  </si>
  <si>
    <t>DAP Médio</t>
  </si>
  <si>
    <t>DAP Médio Quad.</t>
  </si>
  <si>
    <t>(1/ha)</t>
  </si>
  <si>
    <t>(m²/ha)</t>
  </si>
  <si>
    <t>(cm)</t>
  </si>
  <si>
    <t>N =</t>
  </si>
  <si>
    <t>média dens.=</t>
  </si>
  <si>
    <t>média área =</t>
  </si>
  <si>
    <t>média dap m =</t>
  </si>
  <si>
    <t>média dap q =</t>
  </si>
  <si>
    <t>var. dens =</t>
  </si>
  <si>
    <t>var. área =</t>
  </si>
  <si>
    <t>var. dap m =</t>
  </si>
  <si>
    <t>var. dap q =</t>
  </si>
  <si>
    <t>V (u) =</t>
  </si>
  <si>
    <t>t stud</t>
  </si>
  <si>
    <t>Intervalo de confiança</t>
  </si>
  <si>
    <t>IC. %</t>
  </si>
  <si>
    <t xml:space="preserve">E% = </t>
  </si>
  <si>
    <t>t.stud 1 =</t>
  </si>
  <si>
    <t>n arred. =</t>
  </si>
  <si>
    <t>t.stud 2 =</t>
  </si>
  <si>
    <t>t. stud 3 =</t>
  </si>
  <si>
    <t>Número de Palmiteiros</t>
  </si>
  <si>
    <t>DAP Médio Quadrático</t>
  </si>
  <si>
    <t>2) Encontre o tamanho de amostra necessária para erro amostral aceitável de 10% para cada um dos atributos.</t>
  </si>
  <si>
    <t>1)</t>
  </si>
  <si>
    <t>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</si>
</sst>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Lato"/>
      <family val="2"/>
    </font>
    <font>
      <b/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6" xfId="0" applyFont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0" fontId="0" fillId="3" borderId="14" xfId="0" applyFont="1" applyFill="1" applyBorder="1" applyAlignment="1">
      <alignment horizontal="left" vertical="center" wrapText="1"/>
    </xf>
    <xf numFmtId="0" fontId="0" fillId="3" borderId="15" xfId="0" applyFont="1" applyFill="1" applyBorder="1" applyAlignment="1">
      <alignment horizontal="left" vertical="center" wrapText="1"/>
    </xf>
    <xf numFmtId="0" fontId="0" fillId="3" borderId="16" xfId="0" applyFont="1" applyFill="1" applyBorder="1" applyAlignment="1">
      <alignment horizontal="left" vertical="center" wrapText="1"/>
    </xf>
    <xf numFmtId="0" fontId="0" fillId="3" borderId="19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left" vertical="center" wrapText="1"/>
    </xf>
    <xf numFmtId="0" fontId="0" fillId="3" borderId="20" xfId="0" applyFont="1" applyFill="1" applyBorder="1" applyAlignment="1">
      <alignment horizontal="left" vertical="center" wrapText="1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0" fontId="2" fillId="3" borderId="1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/>
    <xf numFmtId="0" fontId="2" fillId="0" borderId="6" xfId="0" applyFont="1" applyBorder="1"/>
    <xf numFmtId="2" fontId="0" fillId="0" borderId="7" xfId="0" applyNumberFormat="1" applyBorder="1"/>
    <xf numFmtId="0" fontId="2" fillId="0" borderId="8" xfId="0" applyFont="1" applyBorder="1"/>
    <xf numFmtId="2" fontId="0" fillId="0" borderId="10" xfId="0" applyNumberFormat="1" applyBorder="1"/>
    <xf numFmtId="0" fontId="0" fillId="3" borderId="11" xfId="0" applyFill="1" applyBorder="1"/>
    <xf numFmtId="0" fontId="0" fillId="3" borderId="13" xfId="0" applyFill="1" applyBorder="1"/>
    <xf numFmtId="0" fontId="2" fillId="0" borderId="5" xfId="0" applyFon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2" fillId="4" borderId="6" xfId="0" applyFont="1" applyFill="1" applyBorder="1" applyAlignment="1">
      <alignment horizontal="center" wrapText="1"/>
    </xf>
    <xf numFmtId="2" fontId="0" fillId="4" borderId="7" xfId="0" applyNumberForma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wrapText="1"/>
    </xf>
    <xf numFmtId="2" fontId="0" fillId="4" borderId="32" xfId="0" applyNumberForma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/>
    </xf>
    <xf numFmtId="9" fontId="2" fillId="4" borderId="33" xfId="2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Comparação do tamanho ótimo das parcelas apresentadas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'Exercício 1 - Comparação'!$C$4</c:f>
              <c:strCache>
                <c:ptCount val="1"/>
                <c:pt idx="0">
                  <c:v>V% 1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'Exercício 1 - Comparação'!$B$5:$B$23</c:f>
              <c:numCache>
                <c:formatCode>General</c:formatCode>
                <c:ptCount val="1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  <c:pt idx="9">
                  <c:v>550</c:v>
                </c:pt>
                <c:pt idx="10">
                  <c:v>600</c:v>
                </c:pt>
                <c:pt idx="11">
                  <c:v>650</c:v>
                </c:pt>
                <c:pt idx="12">
                  <c:v>700</c:v>
                </c:pt>
                <c:pt idx="13">
                  <c:v>750</c:v>
                </c:pt>
                <c:pt idx="14">
                  <c:v>800</c:v>
                </c:pt>
                <c:pt idx="15">
                  <c:v>850</c:v>
                </c:pt>
                <c:pt idx="16">
                  <c:v>900</c:v>
                </c:pt>
                <c:pt idx="17">
                  <c:v>950</c:v>
                </c:pt>
                <c:pt idx="18">
                  <c:v>1000</c:v>
                </c:pt>
              </c:numCache>
            </c:numRef>
          </c:cat>
          <c:val>
            <c:numRef>
              <c:f>'Exercício 1 - Comparação'!$C$5:$C$23</c:f>
              <c:numCache>
                <c:formatCode>0.000</c:formatCode>
                <c:ptCount val="19"/>
                <c:pt idx="0">
                  <c:v>64.649904356373241</c:v>
                </c:pt>
                <c:pt idx="1">
                  <c:v>52.786425864283252</c:v>
                </c:pt>
                <c:pt idx="2">
                  <c:v>45.714385773453238</c:v>
                </c:pt>
                <c:pt idx="3">
                  <c:v>40.888189655636296</c:v>
                </c:pt>
                <c:pt idx="4">
                  <c:v>37.32563968323565</c:v>
                </c:pt>
                <c:pt idx="5">
                  <c:v>34.556827455607532</c:v>
                </c:pt>
                <c:pt idx="6">
                  <c:v>32.324952178186621</c:v>
                </c:pt>
                <c:pt idx="7">
                  <c:v>30.47625718230216</c:v>
                </c:pt>
                <c:pt idx="8">
                  <c:v>28.91231617594207</c:v>
                </c:pt>
                <c:pt idx="9">
                  <c:v>27.566811842200948</c:v>
                </c:pt>
                <c:pt idx="10">
                  <c:v>26.393212932141626</c:v>
                </c:pt>
                <c:pt idx="11">
                  <c:v>25.357778758850333</c:v>
                </c:pt>
                <c:pt idx="12">
                  <c:v>24.435367030153554</c:v>
                </c:pt>
                <c:pt idx="13">
                  <c:v>23.606807304358089</c:v>
                </c:pt>
                <c:pt idx="14">
                  <c:v>22.857192886726619</c:v>
                </c:pt>
                <c:pt idx="15">
                  <c:v>22.174734253433058</c:v>
                </c:pt>
                <c:pt idx="16">
                  <c:v>21.549968118791078</c:v>
                </c:pt>
                <c:pt idx="17">
                  <c:v>20.975198721317483</c:v>
                </c:pt>
                <c:pt idx="18">
                  <c:v>20.444094827818148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86B-4733-A12D-40BFCAEF3F2E}"/>
            </c:ext>
          </c:extLst>
        </c:ser>
        <c:ser>
          <c:idx val="1"/>
          <c:order val="1"/>
          <c:tx>
            <c:strRef>
              <c:f>'Exercício 1 - Comparação'!$D$4</c:f>
              <c:strCache>
                <c:ptCount val="1"/>
                <c:pt idx="0">
                  <c:v>V% 2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'Exercício 1 - Comparação'!$B$5:$B$23</c:f>
              <c:numCache>
                <c:formatCode>General</c:formatCode>
                <c:ptCount val="1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  <c:pt idx="9">
                  <c:v>550</c:v>
                </c:pt>
                <c:pt idx="10">
                  <c:v>600</c:v>
                </c:pt>
                <c:pt idx="11">
                  <c:v>650</c:v>
                </c:pt>
                <c:pt idx="12">
                  <c:v>700</c:v>
                </c:pt>
                <c:pt idx="13">
                  <c:v>750</c:v>
                </c:pt>
                <c:pt idx="14">
                  <c:v>800</c:v>
                </c:pt>
                <c:pt idx="15">
                  <c:v>850</c:v>
                </c:pt>
                <c:pt idx="16">
                  <c:v>900</c:v>
                </c:pt>
                <c:pt idx="17">
                  <c:v>950</c:v>
                </c:pt>
                <c:pt idx="18">
                  <c:v>1000</c:v>
                </c:pt>
              </c:numCache>
            </c:numRef>
          </c:cat>
          <c:val>
            <c:numRef>
              <c:f>'Exercício 1 - Comparação'!$D$5:$D$23</c:f>
              <c:numCache>
                <c:formatCode>0.000</c:formatCode>
                <c:ptCount val="19"/>
                <c:pt idx="0">
                  <c:v>63.794468867997054</c:v>
                </c:pt>
                <c:pt idx="1">
                  <c:v>52.087965712819859</c:v>
                </c:pt>
                <c:pt idx="2">
                  <c:v>45.109501538754813</c:v>
                </c:pt>
                <c:pt idx="3">
                  <c:v>40.347164748714853</c:v>
                </c:pt>
                <c:pt idx="4">
                  <c:v>36.831753773747302</c:v>
                </c:pt>
                <c:pt idx="5">
                  <c:v>34.099577953608772</c:v>
                </c:pt>
                <c:pt idx="6">
                  <c:v>31.897234433998527</c:v>
                </c:pt>
                <c:pt idx="7">
                  <c:v>30.073001025836543</c:v>
                </c:pt>
                <c:pt idx="8">
                  <c:v>28.529753795467094</c:v>
                </c:pt>
                <c:pt idx="9">
                  <c:v>27.202052924365322</c:v>
                </c:pt>
                <c:pt idx="10">
                  <c:v>26.043982856409929</c:v>
                </c:pt>
                <c:pt idx="11">
                  <c:v>25.022249355169567</c:v>
                </c:pt>
                <c:pt idx="12">
                  <c:v>24.112042806596058</c:v>
                </c:pt>
                <c:pt idx="13">
                  <c:v>23.294446428708696</c:v>
                </c:pt>
                <c:pt idx="14">
                  <c:v>22.554750769377407</c:v>
                </c:pt>
                <c:pt idx="15">
                  <c:v>21.881322301558644</c:v>
                </c:pt>
                <c:pt idx="16">
                  <c:v>21.264822955999019</c:v>
                </c:pt>
                <c:pt idx="17">
                  <c:v>20.69765880009734</c:v>
                </c:pt>
                <c:pt idx="18">
                  <c:v>20.173582374357427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6B-4733-A12D-40BFCAEF3F2E}"/>
            </c:ext>
          </c:extLst>
        </c:ser>
        <c:ser>
          <c:idx val="2"/>
          <c:order val="2"/>
          <c:tx>
            <c:strRef>
              <c:f>'Exercício 1 - Comparação'!$E$4</c:f>
              <c:strCache>
                <c:ptCount val="1"/>
                <c:pt idx="0">
                  <c:v>V% 3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'Exercício 1 - Comparação'!$B$5:$B$23</c:f>
              <c:numCache>
                <c:formatCode>General</c:formatCode>
                <c:ptCount val="1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  <c:pt idx="9">
                  <c:v>550</c:v>
                </c:pt>
                <c:pt idx="10">
                  <c:v>600</c:v>
                </c:pt>
                <c:pt idx="11">
                  <c:v>650</c:v>
                </c:pt>
                <c:pt idx="12">
                  <c:v>700</c:v>
                </c:pt>
                <c:pt idx="13">
                  <c:v>750</c:v>
                </c:pt>
                <c:pt idx="14">
                  <c:v>800</c:v>
                </c:pt>
                <c:pt idx="15">
                  <c:v>850</c:v>
                </c:pt>
                <c:pt idx="16">
                  <c:v>900</c:v>
                </c:pt>
                <c:pt idx="17">
                  <c:v>950</c:v>
                </c:pt>
                <c:pt idx="18">
                  <c:v>1000</c:v>
                </c:pt>
              </c:numCache>
            </c:numRef>
          </c:cat>
          <c:val>
            <c:numRef>
              <c:f>'Exercício 1 - Comparação'!$E$5:$E$23</c:f>
              <c:numCache>
                <c:formatCode>0.000</c:formatCode>
                <c:ptCount val="19"/>
                <c:pt idx="0">
                  <c:v>52.568254488619061</c:v>
                </c:pt>
                <c:pt idx="1">
                  <c:v>42.921800055296053</c:v>
                </c:pt>
                <c:pt idx="2">
                  <c:v>37.171369224042706</c:v>
                </c:pt>
                <c:pt idx="3">
                  <c:v>33.247083360681238</c:v>
                </c:pt>
                <c:pt idx="4">
                  <c:v>30.350295879832967</c:v>
                </c:pt>
                <c:pt idx="5">
                  <c:v>28.098913959593414</c:v>
                </c:pt>
                <c:pt idx="6">
                  <c:v>26.284127244309531</c:v>
                </c:pt>
                <c:pt idx="7">
                  <c:v>24.780912816028472</c:v>
                </c:pt>
                <c:pt idx="8">
                  <c:v>23.509238099012133</c:v>
                </c:pt>
                <c:pt idx="9">
                  <c:v>22.415179029075237</c:v>
                </c:pt>
                <c:pt idx="10">
                  <c:v>21.460900027648027</c:v>
                </c:pt>
                <c:pt idx="11">
                  <c:v>20.61896580253693</c:v>
                </c:pt>
                <c:pt idx="12">
                  <c:v>19.868932604805849</c:v>
                </c:pt>
                <c:pt idx="13">
                  <c:v>19.19521252805924</c:v>
                </c:pt>
                <c:pt idx="14">
                  <c:v>18.585684612021353</c:v>
                </c:pt>
                <c:pt idx="15">
                  <c:v>18.030762536419015</c:v>
                </c:pt>
                <c:pt idx="16">
                  <c:v>17.522751496206354</c:v>
                </c:pt>
                <c:pt idx="17">
                  <c:v>17.055393899014739</c:v>
                </c:pt>
                <c:pt idx="18">
                  <c:v>16.623541680340619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6B-4733-A12D-40BFCAEF3F2E}"/>
            </c:ext>
          </c:extLst>
        </c:ser>
        <c:ser>
          <c:idx val="3"/>
          <c:order val="3"/>
          <c:tx>
            <c:strRef>
              <c:f>'Exercício 1 - Comparação'!$F$4</c:f>
              <c:strCache>
                <c:ptCount val="1"/>
                <c:pt idx="0">
                  <c:v>V% 4</c:v>
                </c:pt>
              </c:strCache>
            </c:strRef>
          </c:tx>
          <c:spPr>
            <a:ln w="317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'Exercício 1 - Comparação'!$B$5:$B$23</c:f>
              <c:numCache>
                <c:formatCode>General</c:formatCode>
                <c:ptCount val="1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  <c:pt idx="9">
                  <c:v>550</c:v>
                </c:pt>
                <c:pt idx="10">
                  <c:v>600</c:v>
                </c:pt>
                <c:pt idx="11">
                  <c:v>650</c:v>
                </c:pt>
                <c:pt idx="12">
                  <c:v>700</c:v>
                </c:pt>
                <c:pt idx="13">
                  <c:v>750</c:v>
                </c:pt>
                <c:pt idx="14">
                  <c:v>800</c:v>
                </c:pt>
                <c:pt idx="15">
                  <c:v>850</c:v>
                </c:pt>
                <c:pt idx="16">
                  <c:v>900</c:v>
                </c:pt>
                <c:pt idx="17">
                  <c:v>950</c:v>
                </c:pt>
                <c:pt idx="18">
                  <c:v>1000</c:v>
                </c:pt>
              </c:numCache>
            </c:numRef>
          </c:cat>
          <c:val>
            <c:numRef>
              <c:f>'Exercício 1 - Comparação'!$F$5:$F$23</c:f>
              <c:numCache>
                <c:formatCode>0.000</c:formatCode>
                <c:ptCount val="19"/>
                <c:pt idx="0">
                  <c:v>57.426797202442437</c:v>
                </c:pt>
                <c:pt idx="1">
                  <c:v>46.888783569424149</c:v>
                </c:pt>
                <c:pt idx="2">
                  <c:v>40.606877723671701</c:v>
                </c:pt>
                <c:pt idx="3">
                  <c:v>36.319895577660738</c:v>
                </c:pt>
                <c:pt idx="4">
                  <c:v>33.155376823528186</c:v>
                </c:pt>
                <c:pt idx="5">
                  <c:v>30.695914278755403</c:v>
                </c:pt>
                <c:pt idx="6">
                  <c:v>28.713398601221218</c:v>
                </c:pt>
                <c:pt idx="7">
                  <c:v>27.071251815781135</c:v>
                </c:pt>
                <c:pt idx="8">
                  <c:v>25.682044454951207</c:v>
                </c:pt>
                <c:pt idx="9">
                  <c:v>24.486868603138184</c:v>
                </c:pt>
                <c:pt idx="10">
                  <c:v>23.444391784712074</c:v>
                </c:pt>
                <c:pt idx="11">
                  <c:v>22.524643041414578</c:v>
                </c:pt>
                <c:pt idx="12">
                  <c:v>21.705289141228917</c:v>
                </c:pt>
                <c:pt idx="13">
                  <c:v>20.969301488701525</c:v>
                </c:pt>
                <c:pt idx="14">
                  <c:v>20.303438861835851</c:v>
                </c:pt>
                <c:pt idx="15">
                  <c:v>19.697228938969324</c:v>
                </c:pt>
                <c:pt idx="16">
                  <c:v>19.142265734147479</c:v>
                </c:pt>
                <c:pt idx="17">
                  <c:v>18.631713306336618</c:v>
                </c:pt>
                <c:pt idx="18">
                  <c:v>18.159947788830369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86B-4733-A12D-40BFCAEF3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0597496"/>
        <c:axId val="260600632"/>
      </c:lineChart>
      <c:catAx>
        <c:axId val="26059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Tamanho da parcela (m²)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0600632"/>
        <c:crosses val="autoZero"/>
        <c:auto val="1"/>
        <c:lblAlgn val="ctr"/>
        <c:lblOffset val="100"/>
        <c:noMultiLvlLbl val="0"/>
      </c:catAx>
      <c:valAx>
        <c:axId val="260600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Coeficiente de Variação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6059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</xdr:colOff>
      <xdr:row>1</xdr:row>
      <xdr:rowOff>16510</xdr:rowOff>
    </xdr:from>
    <xdr:to>
      <xdr:col>15</xdr:col>
      <xdr:colOff>575945</xdr:colOff>
      <xdr:row>22</xdr:row>
      <xdr:rowOff>167005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E67EC418-DA13-4FF3-95DC-2534A6A5A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workbookViewId="0">
      <selection activeCell="P16" sqref="P16"/>
    </sheetView>
  </sheetViews>
  <sheetFormatPr defaultRowHeight="14.4"/>
  <cols>
    <col min="1" max="1" width="3.21875" customWidth="1"/>
    <col min="2" max="2" width="15.109375" customWidth="1"/>
    <col min="3" max="3" width="12.6640625" customWidth="1"/>
    <col min="4" max="4" width="11.21875" customWidth="1"/>
    <col min="5" max="5" width="10.77734375" customWidth="1"/>
    <col min="6" max="6" width="9.6640625" customWidth="1"/>
    <col min="7" max="7" width="14.77734375" customWidth="1"/>
    <col min="8" max="8" width="12.21875" customWidth="1"/>
    <col min="9" max="9" width="11.109375" customWidth="1"/>
    <col min="10" max="10" width="10.88671875" customWidth="1"/>
    <col min="11" max="11" width="10.33203125" customWidth="1"/>
  </cols>
  <sheetData>
    <row r="1" spans="2:11" ht="15" thickBot="1"/>
    <row r="2" spans="2:11" ht="14.7" customHeight="1">
      <c r="B2" s="22" t="s">
        <v>5</v>
      </c>
      <c r="C2" s="23"/>
      <c r="D2" s="23"/>
      <c r="E2" s="23"/>
      <c r="F2" s="23"/>
      <c r="G2" s="23"/>
      <c r="H2" s="23"/>
      <c r="I2" s="23"/>
      <c r="J2" s="23"/>
      <c r="K2" s="24"/>
    </row>
    <row r="3" spans="2:11" ht="16.2" customHeight="1" thickBot="1">
      <c r="B3" s="25"/>
      <c r="C3" s="26"/>
      <c r="D3" s="26"/>
      <c r="E3" s="26"/>
      <c r="F3" s="26"/>
      <c r="G3" s="26"/>
      <c r="H3" s="26"/>
      <c r="I3" s="26"/>
      <c r="J3" s="26"/>
      <c r="K3" s="27"/>
    </row>
    <row r="4" spans="2:11" ht="15" thickBot="1">
      <c r="B4" s="49" t="s">
        <v>6</v>
      </c>
      <c r="C4" s="50"/>
      <c r="D4" s="50"/>
      <c r="E4" s="50"/>
      <c r="F4" s="50"/>
      <c r="G4" s="50"/>
      <c r="H4" s="50"/>
      <c r="I4" s="50"/>
      <c r="J4" s="50"/>
      <c r="K4" s="51"/>
    </row>
    <row r="5" spans="2:11">
      <c r="B5" s="31" t="s">
        <v>9</v>
      </c>
      <c r="C5" s="32"/>
      <c r="D5" s="32"/>
      <c r="E5" s="32"/>
      <c r="F5" s="33"/>
      <c r="G5" s="31" t="s">
        <v>11</v>
      </c>
      <c r="H5" s="32"/>
      <c r="I5" s="32"/>
      <c r="J5" s="32"/>
      <c r="K5" s="33"/>
    </row>
    <row r="6" spans="2:11" ht="15" thickBot="1">
      <c r="B6" s="52" t="s">
        <v>7</v>
      </c>
      <c r="C6" s="53" t="s">
        <v>1</v>
      </c>
      <c r="D6" s="53" t="s">
        <v>2</v>
      </c>
      <c r="E6" s="53" t="s">
        <v>3</v>
      </c>
      <c r="F6" s="54" t="s">
        <v>4</v>
      </c>
      <c r="G6" s="52" t="s">
        <v>8</v>
      </c>
      <c r="H6" s="53" t="s">
        <v>1</v>
      </c>
      <c r="I6" s="53" t="s">
        <v>2</v>
      </c>
      <c r="J6" s="53" t="s">
        <v>3</v>
      </c>
      <c r="K6" s="54" t="s">
        <v>4</v>
      </c>
    </row>
    <row r="7" spans="2:11">
      <c r="B7" s="55">
        <v>1880</v>
      </c>
      <c r="C7" s="37">
        <f>_xlfn.STDEV.S(B7:B16)</f>
        <v>440.0454521978383</v>
      </c>
      <c r="D7" s="38">
        <f>AVERAGE(B7:B16)</f>
        <v>1522</v>
      </c>
      <c r="E7" s="38">
        <v>100</v>
      </c>
      <c r="F7" s="39">
        <f t="shared" ref="F7:F25" si="0">$D$8*(SQRT(500/E7))</f>
        <v>64.649904356373241</v>
      </c>
      <c r="G7" s="55">
        <v>45.93</v>
      </c>
      <c r="H7" s="37">
        <f>_xlfn.STDEV.S(G7:G16)</f>
        <v>11.950543269845259</v>
      </c>
      <c r="I7" s="40">
        <f>AVERAGE(G7:G16)</f>
        <v>41.888000000000005</v>
      </c>
      <c r="J7" s="38">
        <v>100</v>
      </c>
      <c r="K7" s="39">
        <f>$I$8*(SQRT(500/J7))</f>
        <v>63.794468867997054</v>
      </c>
    </row>
    <row r="8" spans="2:11">
      <c r="B8" s="55">
        <v>1300</v>
      </c>
      <c r="C8" s="41" t="s">
        <v>0</v>
      </c>
      <c r="D8" s="42">
        <f>(C7/D7)*100</f>
        <v>28.91231617594207</v>
      </c>
      <c r="E8" s="38">
        <v>150</v>
      </c>
      <c r="F8" s="39">
        <f t="shared" si="0"/>
        <v>52.786425864283252</v>
      </c>
      <c r="G8" s="55">
        <v>47.89</v>
      </c>
      <c r="H8" s="41" t="s">
        <v>10</v>
      </c>
      <c r="I8" s="42">
        <f>(H7/I7)*100</f>
        <v>28.529753795467094</v>
      </c>
      <c r="J8" s="38">
        <v>150</v>
      </c>
      <c r="K8" s="39">
        <f t="shared" ref="K8:K24" si="1">$I$8*(SQRT(500/J8))</f>
        <v>52.087965712819859</v>
      </c>
    </row>
    <row r="9" spans="2:11">
      <c r="B9" s="55">
        <v>1400</v>
      </c>
      <c r="C9" s="38"/>
      <c r="D9" s="38"/>
      <c r="E9" s="38">
        <v>200</v>
      </c>
      <c r="F9" s="39">
        <f t="shared" si="0"/>
        <v>45.714385773453238</v>
      </c>
      <c r="G9" s="55">
        <v>46.97</v>
      </c>
      <c r="H9" s="43"/>
      <c r="I9" s="43"/>
      <c r="J9" s="38">
        <v>200</v>
      </c>
      <c r="K9" s="39">
        <f t="shared" si="1"/>
        <v>45.109501538754813</v>
      </c>
    </row>
    <row r="10" spans="2:11">
      <c r="B10" s="55">
        <v>1180</v>
      </c>
      <c r="C10" s="38"/>
      <c r="D10" s="38"/>
      <c r="E10" s="38">
        <v>250</v>
      </c>
      <c r="F10" s="39">
        <f t="shared" si="0"/>
        <v>40.888189655636296</v>
      </c>
      <c r="G10" s="55">
        <v>39.5</v>
      </c>
      <c r="H10" s="43"/>
      <c r="I10" s="43"/>
      <c r="J10" s="38">
        <v>250</v>
      </c>
      <c r="K10" s="39">
        <f t="shared" si="1"/>
        <v>40.347164748714853</v>
      </c>
    </row>
    <row r="11" spans="2:11">
      <c r="B11" s="55">
        <v>1400</v>
      </c>
      <c r="C11" s="38"/>
      <c r="D11" s="38"/>
      <c r="E11" s="38">
        <v>300</v>
      </c>
      <c r="F11" s="39">
        <f t="shared" si="0"/>
        <v>37.32563968323565</v>
      </c>
      <c r="G11" s="55">
        <v>25.7</v>
      </c>
      <c r="H11" s="43"/>
      <c r="I11" s="43"/>
      <c r="J11" s="38">
        <v>300</v>
      </c>
      <c r="K11" s="39">
        <f t="shared" si="1"/>
        <v>36.831753773747302</v>
      </c>
    </row>
    <row r="12" spans="2:11">
      <c r="B12" s="55">
        <v>1600</v>
      </c>
      <c r="C12" s="38"/>
      <c r="D12" s="38"/>
      <c r="E12" s="38">
        <v>350</v>
      </c>
      <c r="F12" s="39">
        <f t="shared" si="0"/>
        <v>34.556827455607532</v>
      </c>
      <c r="G12" s="55">
        <v>38.39</v>
      </c>
      <c r="H12" s="43"/>
      <c r="I12" s="43"/>
      <c r="J12" s="38">
        <v>350</v>
      </c>
      <c r="K12" s="39">
        <f t="shared" si="1"/>
        <v>34.099577953608772</v>
      </c>
    </row>
    <row r="13" spans="2:11">
      <c r="B13" s="55">
        <v>1180</v>
      </c>
      <c r="C13" s="38"/>
      <c r="D13" s="38"/>
      <c r="E13" s="38">
        <v>400</v>
      </c>
      <c r="F13" s="39">
        <f t="shared" si="0"/>
        <v>32.324952178186621</v>
      </c>
      <c r="G13" s="55">
        <v>43.85</v>
      </c>
      <c r="H13" s="43"/>
      <c r="I13" s="43"/>
      <c r="J13" s="38">
        <v>400</v>
      </c>
      <c r="K13" s="39">
        <f t="shared" si="1"/>
        <v>31.897234433998527</v>
      </c>
    </row>
    <row r="14" spans="2:11">
      <c r="B14" s="55">
        <v>1000</v>
      </c>
      <c r="C14" s="38"/>
      <c r="D14" s="38"/>
      <c r="E14" s="38">
        <v>450</v>
      </c>
      <c r="F14" s="39">
        <f t="shared" si="0"/>
        <v>30.47625718230216</v>
      </c>
      <c r="G14" s="55">
        <v>21.37</v>
      </c>
      <c r="H14" s="43"/>
      <c r="I14" s="43"/>
      <c r="J14" s="38">
        <v>450</v>
      </c>
      <c r="K14" s="39">
        <f t="shared" si="1"/>
        <v>30.073001025836543</v>
      </c>
    </row>
    <row r="15" spans="2:11">
      <c r="B15" s="55">
        <v>1780</v>
      </c>
      <c r="C15" s="38"/>
      <c r="D15" s="38"/>
      <c r="E15" s="38">
        <v>500</v>
      </c>
      <c r="F15" s="39">
        <f t="shared" si="0"/>
        <v>28.91231617594207</v>
      </c>
      <c r="G15" s="55">
        <v>64.05</v>
      </c>
      <c r="H15" s="43"/>
      <c r="I15" s="43"/>
      <c r="J15" s="38">
        <v>500</v>
      </c>
      <c r="K15" s="39">
        <f t="shared" si="1"/>
        <v>28.529753795467094</v>
      </c>
    </row>
    <row r="16" spans="2:11">
      <c r="B16" s="55">
        <v>2500</v>
      </c>
      <c r="C16" s="38"/>
      <c r="D16" s="38"/>
      <c r="E16" s="38">
        <v>550</v>
      </c>
      <c r="F16" s="39">
        <f t="shared" si="0"/>
        <v>27.566811842200948</v>
      </c>
      <c r="G16" s="55">
        <v>45.23</v>
      </c>
      <c r="H16" s="43"/>
      <c r="I16" s="43"/>
      <c r="J16" s="38">
        <v>550</v>
      </c>
      <c r="K16" s="39">
        <f t="shared" si="1"/>
        <v>27.202052924365322</v>
      </c>
    </row>
    <row r="17" spans="2:11">
      <c r="B17" s="44"/>
      <c r="C17" s="38"/>
      <c r="D17" s="38"/>
      <c r="E17" s="38">
        <v>600</v>
      </c>
      <c r="F17" s="39">
        <f t="shared" si="0"/>
        <v>26.393212932141626</v>
      </c>
      <c r="G17" s="44"/>
      <c r="H17" s="43"/>
      <c r="I17" s="43"/>
      <c r="J17" s="38">
        <v>600</v>
      </c>
      <c r="K17" s="39">
        <f t="shared" si="1"/>
        <v>26.043982856409929</v>
      </c>
    </row>
    <row r="18" spans="2:11">
      <c r="B18" s="44"/>
      <c r="C18" s="38"/>
      <c r="D18" s="38"/>
      <c r="E18" s="38">
        <v>650</v>
      </c>
      <c r="F18" s="39">
        <f t="shared" si="0"/>
        <v>25.357778758850333</v>
      </c>
      <c r="G18" s="44"/>
      <c r="H18" s="43"/>
      <c r="I18" s="43"/>
      <c r="J18" s="38">
        <v>650</v>
      </c>
      <c r="K18" s="39">
        <f t="shared" si="1"/>
        <v>25.022249355169567</v>
      </c>
    </row>
    <row r="19" spans="2:11">
      <c r="B19" s="44"/>
      <c r="C19" s="38"/>
      <c r="D19" s="38"/>
      <c r="E19" s="38">
        <v>700</v>
      </c>
      <c r="F19" s="39">
        <f t="shared" si="0"/>
        <v>24.435367030153554</v>
      </c>
      <c r="G19" s="44"/>
      <c r="H19" s="43"/>
      <c r="I19" s="43"/>
      <c r="J19" s="38">
        <v>700</v>
      </c>
      <c r="K19" s="39">
        <f t="shared" si="1"/>
        <v>24.112042806596058</v>
      </c>
    </row>
    <row r="20" spans="2:11">
      <c r="B20" s="44"/>
      <c r="C20" s="38"/>
      <c r="D20" s="38"/>
      <c r="E20" s="38">
        <v>750</v>
      </c>
      <c r="F20" s="39">
        <f t="shared" si="0"/>
        <v>23.606807304358089</v>
      </c>
      <c r="G20" s="44"/>
      <c r="H20" s="43"/>
      <c r="I20" s="43"/>
      <c r="J20" s="38">
        <v>750</v>
      </c>
      <c r="K20" s="39">
        <f t="shared" si="1"/>
        <v>23.294446428708696</v>
      </c>
    </row>
    <row r="21" spans="2:11">
      <c r="B21" s="44"/>
      <c r="C21" s="38"/>
      <c r="D21" s="38"/>
      <c r="E21" s="38">
        <v>800</v>
      </c>
      <c r="F21" s="39">
        <f t="shared" si="0"/>
        <v>22.857192886726619</v>
      </c>
      <c r="G21" s="44"/>
      <c r="H21" s="43"/>
      <c r="I21" s="43"/>
      <c r="J21" s="38">
        <v>800</v>
      </c>
      <c r="K21" s="39">
        <f t="shared" si="1"/>
        <v>22.554750769377407</v>
      </c>
    </row>
    <row r="22" spans="2:11">
      <c r="B22" s="44"/>
      <c r="C22" s="38"/>
      <c r="D22" s="38"/>
      <c r="E22" s="38">
        <v>850</v>
      </c>
      <c r="F22" s="39">
        <f t="shared" si="0"/>
        <v>22.174734253433058</v>
      </c>
      <c r="G22" s="44"/>
      <c r="H22" s="43"/>
      <c r="I22" s="43"/>
      <c r="J22" s="38">
        <v>850</v>
      </c>
      <c r="K22" s="39">
        <f t="shared" si="1"/>
        <v>21.881322301558644</v>
      </c>
    </row>
    <row r="23" spans="2:11">
      <c r="B23" s="44"/>
      <c r="C23" s="38"/>
      <c r="D23" s="38"/>
      <c r="E23" s="38">
        <v>900</v>
      </c>
      <c r="F23" s="39">
        <f t="shared" si="0"/>
        <v>21.549968118791078</v>
      </c>
      <c r="G23" s="44"/>
      <c r="H23" s="43"/>
      <c r="I23" s="43"/>
      <c r="J23" s="38">
        <v>900</v>
      </c>
      <c r="K23" s="39">
        <f t="shared" si="1"/>
        <v>21.264822955999019</v>
      </c>
    </row>
    <row r="24" spans="2:11">
      <c r="B24" s="44"/>
      <c r="C24" s="38"/>
      <c r="D24" s="38"/>
      <c r="E24" s="38">
        <v>950</v>
      </c>
      <c r="F24" s="39">
        <f t="shared" si="0"/>
        <v>20.975198721317483</v>
      </c>
      <c r="G24" s="44"/>
      <c r="H24" s="43"/>
      <c r="I24" s="43"/>
      <c r="J24" s="38">
        <v>950</v>
      </c>
      <c r="K24" s="39">
        <f t="shared" si="1"/>
        <v>20.69765880009734</v>
      </c>
    </row>
    <row r="25" spans="2:11" ht="15" thickBot="1">
      <c r="B25" s="45"/>
      <c r="C25" s="46"/>
      <c r="D25" s="46"/>
      <c r="E25" s="46">
        <v>1000</v>
      </c>
      <c r="F25" s="47">
        <f t="shared" si="0"/>
        <v>20.444094827818148</v>
      </c>
      <c r="G25" s="45"/>
      <c r="H25" s="48"/>
      <c r="I25" s="48"/>
      <c r="J25" s="46">
        <v>1000</v>
      </c>
      <c r="K25" s="47">
        <f>$I$8*(SQRT(500/J25))</f>
        <v>20.173582374357427</v>
      </c>
    </row>
    <row r="26" spans="2:11">
      <c r="B26" s="2"/>
      <c r="C26" s="2"/>
      <c r="D26" s="2"/>
      <c r="E26" s="2"/>
      <c r="F26" s="2"/>
      <c r="G26" s="2"/>
      <c r="H26" s="2"/>
      <c r="I26" s="2"/>
      <c r="J26" s="2"/>
      <c r="K26" s="2"/>
    </row>
  </sheetData>
  <mergeCells count="4">
    <mergeCell ref="B5:F5"/>
    <mergeCell ref="G5:K5"/>
    <mergeCell ref="B2:K3"/>
    <mergeCell ref="B4:K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workbookViewId="0">
      <selection activeCell="O16" sqref="O16"/>
    </sheetView>
  </sheetViews>
  <sheetFormatPr defaultRowHeight="14.4"/>
  <cols>
    <col min="1" max="1" width="3.109375" customWidth="1"/>
    <col min="2" max="2" width="15.109375" customWidth="1"/>
    <col min="3" max="3" width="12.6640625" customWidth="1"/>
    <col min="4" max="4" width="11.21875" customWidth="1"/>
    <col min="5" max="5" width="10.77734375" customWidth="1"/>
    <col min="7" max="7" width="15.5546875" customWidth="1"/>
    <col min="8" max="8" width="12.21875" customWidth="1"/>
    <col min="9" max="9" width="11.5546875" customWidth="1"/>
    <col min="10" max="10" width="11" customWidth="1"/>
    <col min="11" max="11" width="10.109375" customWidth="1"/>
  </cols>
  <sheetData>
    <row r="1" spans="2:11" ht="15" thickBot="1"/>
    <row r="2" spans="2:11" ht="14.7" customHeight="1">
      <c r="B2" s="22" t="s">
        <v>5</v>
      </c>
      <c r="C2" s="23"/>
      <c r="D2" s="23"/>
      <c r="E2" s="23"/>
      <c r="F2" s="23"/>
      <c r="G2" s="23"/>
      <c r="H2" s="23"/>
      <c r="I2" s="23"/>
      <c r="J2" s="23"/>
      <c r="K2" s="24"/>
    </row>
    <row r="3" spans="2:11" ht="16.2" customHeight="1" thickBot="1">
      <c r="B3" s="25"/>
      <c r="C3" s="26"/>
      <c r="D3" s="26"/>
      <c r="E3" s="26"/>
      <c r="F3" s="26"/>
      <c r="G3" s="26"/>
      <c r="H3" s="26"/>
      <c r="I3" s="26"/>
      <c r="J3" s="26"/>
      <c r="K3" s="27"/>
    </row>
    <row r="4" spans="2:11" ht="15" thickBot="1">
      <c r="B4" s="28" t="s">
        <v>12</v>
      </c>
      <c r="C4" s="29"/>
      <c r="D4" s="29"/>
      <c r="E4" s="29"/>
      <c r="F4" s="29"/>
      <c r="G4" s="29"/>
      <c r="H4" s="29"/>
      <c r="I4" s="29"/>
      <c r="J4" s="29"/>
      <c r="K4" s="30"/>
    </row>
    <row r="5" spans="2:11">
      <c r="B5" s="31" t="s">
        <v>9</v>
      </c>
      <c r="C5" s="32"/>
      <c r="D5" s="32"/>
      <c r="E5" s="32"/>
      <c r="F5" s="33"/>
      <c r="G5" s="31" t="s">
        <v>11</v>
      </c>
      <c r="H5" s="32"/>
      <c r="I5" s="32"/>
      <c r="J5" s="32"/>
      <c r="K5" s="33"/>
    </row>
    <row r="6" spans="2:11">
      <c r="B6" s="34" t="s">
        <v>7</v>
      </c>
      <c r="C6" s="35" t="s">
        <v>1</v>
      </c>
      <c r="D6" s="35" t="s">
        <v>2</v>
      </c>
      <c r="E6" s="35" t="s">
        <v>3</v>
      </c>
      <c r="F6" s="36" t="s">
        <v>4</v>
      </c>
      <c r="G6" s="34" t="s">
        <v>8</v>
      </c>
      <c r="H6" s="35" t="s">
        <v>1</v>
      </c>
      <c r="I6" s="35" t="s">
        <v>2</v>
      </c>
      <c r="J6" s="35" t="s">
        <v>3</v>
      </c>
      <c r="K6" s="36" t="s">
        <v>4</v>
      </c>
    </row>
    <row r="7" spans="2:11">
      <c r="B7" s="20">
        <v>1000</v>
      </c>
      <c r="C7" s="37">
        <f>_xlfn.STDEV.S(B7:B16)</f>
        <v>407.18000387489013</v>
      </c>
      <c r="D7" s="38">
        <f>AVERAGE(B7:B16)</f>
        <v>1732</v>
      </c>
      <c r="E7" s="38">
        <v>100</v>
      </c>
      <c r="F7" s="39">
        <f t="shared" ref="F7:F25" si="0">$D$8*(SQRT(500/E7))</f>
        <v>52.568254488619061</v>
      </c>
      <c r="G7" s="21">
        <v>28.39</v>
      </c>
      <c r="H7" s="37">
        <f>_xlfn.STDEV.S(G7:G16)</f>
        <v>12.168923124089531</v>
      </c>
      <c r="I7" s="40">
        <f>AVERAGE(G7:G16)</f>
        <v>47.382999999999996</v>
      </c>
      <c r="J7" s="38">
        <v>100</v>
      </c>
      <c r="K7" s="39">
        <f>$I$8*(SQRT(500/J7))</f>
        <v>57.426797202442437</v>
      </c>
    </row>
    <row r="8" spans="2:11">
      <c r="B8" s="20">
        <v>2060</v>
      </c>
      <c r="C8" s="41" t="s">
        <v>0</v>
      </c>
      <c r="D8" s="42">
        <f>(C7/D7)*100</f>
        <v>23.509238099012133</v>
      </c>
      <c r="E8" s="38">
        <v>150</v>
      </c>
      <c r="F8" s="39">
        <f t="shared" si="0"/>
        <v>42.921800055296053</v>
      </c>
      <c r="G8" s="21">
        <v>46.88</v>
      </c>
      <c r="H8" s="41" t="s">
        <v>10</v>
      </c>
      <c r="I8" s="42">
        <f>(H7/I7)*100</f>
        <v>25.682044454951207</v>
      </c>
      <c r="J8" s="38">
        <v>150</v>
      </c>
      <c r="K8" s="39">
        <f t="shared" ref="K8:K24" si="1">$I$8*(SQRT(500/J8))</f>
        <v>46.888783569424149</v>
      </c>
    </row>
    <row r="9" spans="2:11">
      <c r="B9" s="20">
        <v>2120</v>
      </c>
      <c r="C9" s="38"/>
      <c r="D9" s="38"/>
      <c r="E9" s="38">
        <v>200</v>
      </c>
      <c r="F9" s="39">
        <f t="shared" si="0"/>
        <v>37.171369224042706</v>
      </c>
      <c r="G9" s="21">
        <v>54.3</v>
      </c>
      <c r="H9" s="43"/>
      <c r="I9" s="43"/>
      <c r="J9" s="38">
        <v>200</v>
      </c>
      <c r="K9" s="39">
        <f t="shared" si="1"/>
        <v>40.606877723671701</v>
      </c>
    </row>
    <row r="10" spans="2:11">
      <c r="B10" s="20">
        <v>2080</v>
      </c>
      <c r="C10" s="38"/>
      <c r="D10" s="38"/>
      <c r="E10" s="38">
        <v>250</v>
      </c>
      <c r="F10" s="39">
        <f t="shared" si="0"/>
        <v>33.247083360681238</v>
      </c>
      <c r="G10" s="21">
        <v>34.81</v>
      </c>
      <c r="H10" s="43"/>
      <c r="I10" s="43"/>
      <c r="J10" s="38">
        <v>250</v>
      </c>
      <c r="K10" s="39">
        <f t="shared" si="1"/>
        <v>36.319895577660738</v>
      </c>
    </row>
    <row r="11" spans="2:11">
      <c r="B11" s="20">
        <v>1860</v>
      </c>
      <c r="C11" s="38"/>
      <c r="D11" s="38"/>
      <c r="E11" s="38">
        <v>300</v>
      </c>
      <c r="F11" s="39">
        <f t="shared" si="0"/>
        <v>30.350295879832967</v>
      </c>
      <c r="G11" s="21">
        <v>50.51</v>
      </c>
      <c r="H11" s="43"/>
      <c r="I11" s="43"/>
      <c r="J11" s="38">
        <v>300</v>
      </c>
      <c r="K11" s="39">
        <f t="shared" si="1"/>
        <v>33.155376823528186</v>
      </c>
    </row>
    <row r="12" spans="2:11">
      <c r="B12" s="20">
        <v>1740</v>
      </c>
      <c r="C12" s="38"/>
      <c r="D12" s="38"/>
      <c r="E12" s="38">
        <v>350</v>
      </c>
      <c r="F12" s="39">
        <f t="shared" si="0"/>
        <v>28.098913959593414</v>
      </c>
      <c r="G12" s="21">
        <v>48.3</v>
      </c>
      <c r="H12" s="43"/>
      <c r="I12" s="43"/>
      <c r="J12" s="38">
        <v>350</v>
      </c>
      <c r="K12" s="39">
        <f t="shared" si="1"/>
        <v>30.695914278755403</v>
      </c>
    </row>
    <row r="13" spans="2:11">
      <c r="B13" s="20">
        <v>1440</v>
      </c>
      <c r="C13" s="38"/>
      <c r="D13" s="38"/>
      <c r="E13" s="38">
        <v>400</v>
      </c>
      <c r="F13" s="39">
        <f t="shared" si="0"/>
        <v>26.284127244309531</v>
      </c>
      <c r="G13" s="21">
        <v>44.59</v>
      </c>
      <c r="H13" s="43"/>
      <c r="I13" s="43"/>
      <c r="J13" s="38">
        <v>400</v>
      </c>
      <c r="K13" s="39">
        <f t="shared" si="1"/>
        <v>28.713398601221218</v>
      </c>
    </row>
    <row r="14" spans="2:11">
      <c r="B14" s="20">
        <v>1220</v>
      </c>
      <c r="C14" s="38"/>
      <c r="D14" s="38"/>
      <c r="E14" s="38">
        <v>450</v>
      </c>
      <c r="F14" s="39">
        <f t="shared" si="0"/>
        <v>24.780912816028472</v>
      </c>
      <c r="G14" s="21">
        <v>44.15</v>
      </c>
      <c r="H14" s="43"/>
      <c r="I14" s="43"/>
      <c r="J14" s="38">
        <v>450</v>
      </c>
      <c r="K14" s="39">
        <f t="shared" si="1"/>
        <v>27.071251815781135</v>
      </c>
    </row>
    <row r="15" spans="2:11">
      <c r="B15" s="20">
        <v>1620</v>
      </c>
      <c r="C15" s="38"/>
      <c r="D15" s="38"/>
      <c r="E15" s="38">
        <v>500</v>
      </c>
      <c r="F15" s="39">
        <f t="shared" si="0"/>
        <v>23.509238099012133</v>
      </c>
      <c r="G15" s="21">
        <v>47.37</v>
      </c>
      <c r="H15" s="43"/>
      <c r="I15" s="43"/>
      <c r="J15" s="38">
        <v>500</v>
      </c>
      <c r="K15" s="39">
        <f t="shared" si="1"/>
        <v>25.682044454951207</v>
      </c>
    </row>
    <row r="16" spans="2:11">
      <c r="B16" s="20">
        <v>2180</v>
      </c>
      <c r="C16" s="38"/>
      <c r="D16" s="38"/>
      <c r="E16" s="38">
        <v>550</v>
      </c>
      <c r="F16" s="39">
        <f t="shared" si="0"/>
        <v>22.415179029075237</v>
      </c>
      <c r="G16" s="21">
        <v>74.53</v>
      </c>
      <c r="H16" s="43"/>
      <c r="I16" s="43"/>
      <c r="J16" s="38">
        <v>550</v>
      </c>
      <c r="K16" s="39">
        <f t="shared" si="1"/>
        <v>24.486868603138184</v>
      </c>
    </row>
    <row r="17" spans="2:11">
      <c r="B17" s="44"/>
      <c r="C17" s="38"/>
      <c r="D17" s="38"/>
      <c r="E17" s="38">
        <v>600</v>
      </c>
      <c r="F17" s="39">
        <f t="shared" si="0"/>
        <v>21.460900027648027</v>
      </c>
      <c r="G17" s="44"/>
      <c r="H17" s="43"/>
      <c r="I17" s="43"/>
      <c r="J17" s="38">
        <v>600</v>
      </c>
      <c r="K17" s="39">
        <f t="shared" si="1"/>
        <v>23.444391784712074</v>
      </c>
    </row>
    <row r="18" spans="2:11">
      <c r="B18" s="44"/>
      <c r="C18" s="38"/>
      <c r="D18" s="38"/>
      <c r="E18" s="38">
        <v>650</v>
      </c>
      <c r="F18" s="39">
        <f t="shared" si="0"/>
        <v>20.61896580253693</v>
      </c>
      <c r="G18" s="44"/>
      <c r="H18" s="43"/>
      <c r="I18" s="43"/>
      <c r="J18" s="38">
        <v>650</v>
      </c>
      <c r="K18" s="39">
        <f t="shared" si="1"/>
        <v>22.524643041414578</v>
      </c>
    </row>
    <row r="19" spans="2:11">
      <c r="B19" s="44"/>
      <c r="C19" s="38"/>
      <c r="D19" s="38"/>
      <c r="E19" s="38">
        <v>700</v>
      </c>
      <c r="F19" s="39">
        <f t="shared" si="0"/>
        <v>19.868932604805849</v>
      </c>
      <c r="G19" s="44"/>
      <c r="H19" s="43"/>
      <c r="I19" s="43"/>
      <c r="J19" s="38">
        <v>700</v>
      </c>
      <c r="K19" s="39">
        <f t="shared" si="1"/>
        <v>21.705289141228917</v>
      </c>
    </row>
    <row r="20" spans="2:11">
      <c r="B20" s="44"/>
      <c r="C20" s="38"/>
      <c r="D20" s="38"/>
      <c r="E20" s="38">
        <v>750</v>
      </c>
      <c r="F20" s="39">
        <f t="shared" si="0"/>
        <v>19.19521252805924</v>
      </c>
      <c r="G20" s="44"/>
      <c r="H20" s="43"/>
      <c r="I20" s="43"/>
      <c r="J20" s="38">
        <v>750</v>
      </c>
      <c r="K20" s="39">
        <f t="shared" si="1"/>
        <v>20.969301488701525</v>
      </c>
    </row>
    <row r="21" spans="2:11">
      <c r="B21" s="44"/>
      <c r="C21" s="38"/>
      <c r="D21" s="38"/>
      <c r="E21" s="38">
        <v>800</v>
      </c>
      <c r="F21" s="39">
        <f t="shared" si="0"/>
        <v>18.585684612021353</v>
      </c>
      <c r="G21" s="44"/>
      <c r="H21" s="43"/>
      <c r="I21" s="43"/>
      <c r="J21" s="38">
        <v>800</v>
      </c>
      <c r="K21" s="39">
        <f t="shared" si="1"/>
        <v>20.303438861835851</v>
      </c>
    </row>
    <row r="22" spans="2:11">
      <c r="B22" s="44"/>
      <c r="C22" s="38"/>
      <c r="D22" s="38"/>
      <c r="E22" s="38">
        <v>850</v>
      </c>
      <c r="F22" s="39">
        <f t="shared" si="0"/>
        <v>18.030762536419015</v>
      </c>
      <c r="G22" s="44"/>
      <c r="H22" s="43"/>
      <c r="I22" s="43"/>
      <c r="J22" s="38">
        <v>850</v>
      </c>
      <c r="K22" s="39">
        <f t="shared" si="1"/>
        <v>19.697228938969324</v>
      </c>
    </row>
    <row r="23" spans="2:11">
      <c r="B23" s="44"/>
      <c r="C23" s="38"/>
      <c r="D23" s="38"/>
      <c r="E23" s="38">
        <v>900</v>
      </c>
      <c r="F23" s="39">
        <f t="shared" si="0"/>
        <v>17.522751496206354</v>
      </c>
      <c r="G23" s="44"/>
      <c r="H23" s="43"/>
      <c r="I23" s="43"/>
      <c r="J23" s="38">
        <v>900</v>
      </c>
      <c r="K23" s="39">
        <f t="shared" si="1"/>
        <v>19.142265734147479</v>
      </c>
    </row>
    <row r="24" spans="2:11">
      <c r="B24" s="44"/>
      <c r="C24" s="38"/>
      <c r="D24" s="38"/>
      <c r="E24" s="38">
        <v>950</v>
      </c>
      <c r="F24" s="39">
        <f t="shared" si="0"/>
        <v>17.055393899014739</v>
      </c>
      <c r="G24" s="44"/>
      <c r="H24" s="43"/>
      <c r="I24" s="43"/>
      <c r="J24" s="38">
        <v>950</v>
      </c>
      <c r="K24" s="39">
        <f t="shared" si="1"/>
        <v>18.631713306336618</v>
      </c>
    </row>
    <row r="25" spans="2:11" ht="15" thickBot="1">
      <c r="B25" s="45"/>
      <c r="C25" s="46"/>
      <c r="D25" s="46"/>
      <c r="E25" s="46">
        <v>1000</v>
      </c>
      <c r="F25" s="47">
        <f t="shared" si="0"/>
        <v>16.623541680340619</v>
      </c>
      <c r="G25" s="45"/>
      <c r="H25" s="48"/>
      <c r="I25" s="48"/>
      <c r="J25" s="46">
        <v>1000</v>
      </c>
      <c r="K25" s="47">
        <f>$I$8*(SQRT(500/J25))</f>
        <v>18.159947788830369</v>
      </c>
    </row>
    <row r="26" spans="2:11">
      <c r="B26" s="2"/>
      <c r="C26" s="2"/>
      <c r="D26" s="2"/>
      <c r="E26" s="2"/>
      <c r="F26" s="2"/>
      <c r="G26" s="2"/>
      <c r="H26" s="2"/>
      <c r="I26" s="2"/>
      <c r="J26" s="2"/>
      <c r="K26" s="2"/>
    </row>
  </sheetData>
  <mergeCells count="4">
    <mergeCell ref="B2:K3"/>
    <mergeCell ref="B4:K4"/>
    <mergeCell ref="B5:F5"/>
    <mergeCell ref="G5:K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workbookViewId="0">
      <selection activeCell="G11" sqref="G11"/>
    </sheetView>
  </sheetViews>
  <sheetFormatPr defaultRowHeight="14.4"/>
  <cols>
    <col min="1" max="1" width="3.21875" customWidth="1"/>
    <col min="3" max="6" width="13.44140625" customWidth="1"/>
  </cols>
  <sheetData>
    <row r="1" spans="2:6" ht="15" thickBot="1"/>
    <row r="2" spans="2:6">
      <c r="B2" s="122"/>
      <c r="C2" s="66" t="s">
        <v>13</v>
      </c>
      <c r="D2" s="67"/>
      <c r="E2" s="66" t="s">
        <v>14</v>
      </c>
      <c r="F2" s="67"/>
    </row>
    <row r="3" spans="2:6">
      <c r="B3" s="123"/>
      <c r="C3" s="63" t="s">
        <v>15</v>
      </c>
      <c r="D3" s="57" t="s">
        <v>16</v>
      </c>
      <c r="E3" s="63" t="s">
        <v>15</v>
      </c>
      <c r="F3" s="57" t="s">
        <v>16</v>
      </c>
    </row>
    <row r="4" spans="2:6" ht="15" thickBot="1">
      <c r="B4" s="68" t="s">
        <v>3</v>
      </c>
      <c r="C4" s="58" t="s">
        <v>17</v>
      </c>
      <c r="D4" s="59" t="s">
        <v>18</v>
      </c>
      <c r="E4" s="58" t="s">
        <v>19</v>
      </c>
      <c r="F4" s="59" t="s">
        <v>20</v>
      </c>
    </row>
    <row r="5" spans="2:6">
      <c r="B5" s="18">
        <v>100</v>
      </c>
      <c r="C5" s="64">
        <v>64.649904356373241</v>
      </c>
      <c r="D5" s="60">
        <v>63.794468867997054</v>
      </c>
      <c r="E5" s="64">
        <v>52.568254488619061</v>
      </c>
      <c r="F5" s="60">
        <v>57.426797202442437</v>
      </c>
    </row>
    <row r="6" spans="2:6">
      <c r="B6" s="18">
        <v>150</v>
      </c>
      <c r="C6" s="64">
        <v>52.786425864283252</v>
      </c>
      <c r="D6" s="60">
        <v>52.087965712819859</v>
      </c>
      <c r="E6" s="64">
        <v>42.921800055296053</v>
      </c>
      <c r="F6" s="60">
        <v>46.888783569424149</v>
      </c>
    </row>
    <row r="7" spans="2:6">
      <c r="B7" s="18">
        <v>200</v>
      </c>
      <c r="C7" s="64">
        <v>45.714385773453238</v>
      </c>
      <c r="D7" s="60">
        <v>45.109501538754813</v>
      </c>
      <c r="E7" s="64">
        <v>37.171369224042706</v>
      </c>
      <c r="F7" s="60">
        <v>40.606877723671701</v>
      </c>
    </row>
    <row r="8" spans="2:6">
      <c r="B8" s="18">
        <v>250</v>
      </c>
      <c r="C8" s="64">
        <v>40.888189655636296</v>
      </c>
      <c r="D8" s="60">
        <v>40.347164748714853</v>
      </c>
      <c r="E8" s="64">
        <v>33.247083360681238</v>
      </c>
      <c r="F8" s="60">
        <v>36.319895577660738</v>
      </c>
    </row>
    <row r="9" spans="2:6">
      <c r="B9" s="18">
        <v>300</v>
      </c>
      <c r="C9" s="64">
        <v>37.32563968323565</v>
      </c>
      <c r="D9" s="60">
        <v>36.831753773747302</v>
      </c>
      <c r="E9" s="64">
        <v>30.350295879832967</v>
      </c>
      <c r="F9" s="60">
        <v>33.155376823528186</v>
      </c>
    </row>
    <row r="10" spans="2:6">
      <c r="B10" s="18">
        <v>350</v>
      </c>
      <c r="C10" s="64">
        <v>34.556827455607532</v>
      </c>
      <c r="D10" s="60">
        <v>34.099577953608772</v>
      </c>
      <c r="E10" s="64">
        <v>28.098913959593414</v>
      </c>
      <c r="F10" s="60">
        <v>30.695914278755403</v>
      </c>
    </row>
    <row r="11" spans="2:6">
      <c r="B11" s="18">
        <v>400</v>
      </c>
      <c r="C11" s="64">
        <v>32.324952178186621</v>
      </c>
      <c r="D11" s="60">
        <v>31.897234433998527</v>
      </c>
      <c r="E11" s="64">
        <v>26.284127244309531</v>
      </c>
      <c r="F11" s="60">
        <v>28.713398601221218</v>
      </c>
    </row>
    <row r="12" spans="2:6">
      <c r="B12" s="18">
        <v>450</v>
      </c>
      <c r="C12" s="64">
        <v>30.47625718230216</v>
      </c>
      <c r="D12" s="60">
        <v>30.073001025836543</v>
      </c>
      <c r="E12" s="64">
        <v>24.780912816028472</v>
      </c>
      <c r="F12" s="60">
        <v>27.071251815781135</v>
      </c>
    </row>
    <row r="13" spans="2:6">
      <c r="B13" s="18">
        <v>500</v>
      </c>
      <c r="C13" s="64">
        <v>28.91231617594207</v>
      </c>
      <c r="D13" s="60">
        <v>28.529753795467094</v>
      </c>
      <c r="E13" s="64">
        <v>23.509238099012133</v>
      </c>
      <c r="F13" s="60">
        <v>25.682044454951207</v>
      </c>
    </row>
    <row r="14" spans="2:6">
      <c r="B14" s="18">
        <v>550</v>
      </c>
      <c r="C14" s="64">
        <v>27.566811842200948</v>
      </c>
      <c r="D14" s="60">
        <v>27.202052924365322</v>
      </c>
      <c r="E14" s="64">
        <v>22.415179029075237</v>
      </c>
      <c r="F14" s="60">
        <v>24.486868603138184</v>
      </c>
    </row>
    <row r="15" spans="2:6">
      <c r="B15" s="18">
        <v>600</v>
      </c>
      <c r="C15" s="64">
        <v>26.393212932141626</v>
      </c>
      <c r="D15" s="60">
        <v>26.043982856409929</v>
      </c>
      <c r="E15" s="64">
        <v>21.460900027648027</v>
      </c>
      <c r="F15" s="60">
        <v>23.444391784712074</v>
      </c>
    </row>
    <row r="16" spans="2:6">
      <c r="B16" s="18">
        <v>650</v>
      </c>
      <c r="C16" s="64">
        <v>25.357778758850333</v>
      </c>
      <c r="D16" s="60">
        <v>25.022249355169567</v>
      </c>
      <c r="E16" s="64">
        <v>20.61896580253693</v>
      </c>
      <c r="F16" s="60">
        <v>22.524643041414578</v>
      </c>
    </row>
    <row r="17" spans="2:6">
      <c r="B17" s="18">
        <v>700</v>
      </c>
      <c r="C17" s="64">
        <v>24.435367030153554</v>
      </c>
      <c r="D17" s="60">
        <v>24.112042806596058</v>
      </c>
      <c r="E17" s="64">
        <v>19.868932604805849</v>
      </c>
      <c r="F17" s="60">
        <v>21.705289141228917</v>
      </c>
    </row>
    <row r="18" spans="2:6">
      <c r="B18" s="18">
        <v>750</v>
      </c>
      <c r="C18" s="64">
        <v>23.606807304358089</v>
      </c>
      <c r="D18" s="60">
        <v>23.294446428708696</v>
      </c>
      <c r="E18" s="64">
        <v>19.19521252805924</v>
      </c>
      <c r="F18" s="60">
        <v>20.969301488701525</v>
      </c>
    </row>
    <row r="19" spans="2:6">
      <c r="B19" s="18">
        <v>800</v>
      </c>
      <c r="C19" s="64">
        <v>22.857192886726619</v>
      </c>
      <c r="D19" s="60">
        <v>22.554750769377407</v>
      </c>
      <c r="E19" s="64">
        <v>18.585684612021353</v>
      </c>
      <c r="F19" s="60">
        <v>20.303438861835851</v>
      </c>
    </row>
    <row r="20" spans="2:6">
      <c r="B20" s="18">
        <v>850</v>
      </c>
      <c r="C20" s="64">
        <v>22.174734253433058</v>
      </c>
      <c r="D20" s="60">
        <v>21.881322301558644</v>
      </c>
      <c r="E20" s="64">
        <v>18.030762536419015</v>
      </c>
      <c r="F20" s="60">
        <v>19.697228938969324</v>
      </c>
    </row>
    <row r="21" spans="2:6">
      <c r="B21" s="18">
        <v>900</v>
      </c>
      <c r="C21" s="64">
        <v>21.549968118791078</v>
      </c>
      <c r="D21" s="60">
        <v>21.264822955999019</v>
      </c>
      <c r="E21" s="64">
        <v>17.522751496206354</v>
      </c>
      <c r="F21" s="60">
        <v>19.142265734147479</v>
      </c>
    </row>
    <row r="22" spans="2:6">
      <c r="B22" s="18">
        <v>950</v>
      </c>
      <c r="C22" s="64">
        <v>20.975198721317483</v>
      </c>
      <c r="D22" s="60">
        <v>20.69765880009734</v>
      </c>
      <c r="E22" s="64">
        <v>17.055393899014739</v>
      </c>
      <c r="F22" s="60">
        <v>18.631713306336618</v>
      </c>
    </row>
    <row r="23" spans="2:6" ht="15" thickBot="1">
      <c r="B23" s="61">
        <v>1000</v>
      </c>
      <c r="C23" s="65">
        <v>20.444094827818148</v>
      </c>
      <c r="D23" s="62">
        <v>20.173582374357427</v>
      </c>
      <c r="E23" s="65">
        <v>16.623541680340619</v>
      </c>
      <c r="F23" s="62">
        <v>18.159947788830369</v>
      </c>
    </row>
  </sheetData>
  <mergeCells count="3">
    <mergeCell ref="C2:D2"/>
    <mergeCell ref="E2:F2"/>
    <mergeCell ref="B2:B3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9"/>
  <sheetViews>
    <sheetView tabSelected="1" workbookViewId="0">
      <selection activeCell="I26" sqref="I26"/>
    </sheetView>
  </sheetViews>
  <sheetFormatPr defaultRowHeight="14.4"/>
  <cols>
    <col min="1" max="1" width="3.33203125" customWidth="1"/>
    <col min="3" max="3" width="11.88671875" customWidth="1"/>
    <col min="6" max="6" width="11.33203125" customWidth="1"/>
    <col min="7" max="7" width="6.5546875" customWidth="1"/>
    <col min="8" max="8" width="14.109375" customWidth="1"/>
    <col min="11" max="11" width="13.21875" customWidth="1"/>
    <col min="12" max="12" width="11.33203125" customWidth="1"/>
    <col min="13" max="13" width="6" customWidth="1"/>
    <col min="14" max="14" width="12.6640625" customWidth="1"/>
    <col min="15" max="15" width="10.21875" bestFit="1" customWidth="1"/>
    <col min="16" max="16" width="8.109375" customWidth="1"/>
    <col min="17" max="17" width="13.33203125" customWidth="1"/>
    <col min="18" max="18" width="9.21875" bestFit="1" customWidth="1"/>
    <col min="19" max="19" width="5.6640625" customWidth="1"/>
    <col min="20" max="20" width="13.109375" customWidth="1"/>
    <col min="21" max="21" width="9.21875" bestFit="1" customWidth="1"/>
    <col min="22" max="22" width="5.21875" customWidth="1"/>
  </cols>
  <sheetData>
    <row r="1" spans="2:22" ht="15" thickBot="1"/>
    <row r="2" spans="2:22" ht="14.4" customHeight="1">
      <c r="B2" s="69" t="s">
        <v>21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  <c r="O2" s="3"/>
      <c r="P2" s="3"/>
      <c r="Q2" s="3"/>
      <c r="R2" s="3"/>
      <c r="S2" s="3"/>
      <c r="T2" s="3"/>
      <c r="U2" s="3"/>
      <c r="V2" s="3"/>
    </row>
    <row r="3" spans="2:22" ht="14.4" customHeight="1">
      <c r="B3" s="72" t="s">
        <v>22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4"/>
      <c r="O3" s="3"/>
      <c r="P3" s="3"/>
      <c r="Q3" s="3"/>
      <c r="R3" s="3"/>
      <c r="S3" s="3"/>
      <c r="T3" s="3"/>
      <c r="U3" s="3"/>
      <c r="V3" s="3"/>
    </row>
    <row r="4" spans="2:22" ht="14.4" customHeight="1">
      <c r="B4" s="72" t="s">
        <v>23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  <c r="O4" s="3"/>
      <c r="P4" s="3"/>
      <c r="Q4" s="3"/>
      <c r="R4" s="3"/>
      <c r="S4" s="3"/>
      <c r="T4" s="3"/>
      <c r="U4" s="3"/>
      <c r="V4" s="3"/>
    </row>
    <row r="5" spans="2:22">
      <c r="B5" s="72" t="s">
        <v>24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4"/>
      <c r="O5" s="3"/>
      <c r="P5" s="3"/>
      <c r="Q5" s="3"/>
      <c r="R5" s="3"/>
      <c r="S5" s="3"/>
      <c r="T5" s="3"/>
      <c r="U5" s="3"/>
      <c r="V5" s="3"/>
    </row>
    <row r="6" spans="2:22" ht="14.4" customHeight="1">
      <c r="B6" s="72" t="s">
        <v>25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4"/>
      <c r="O6" s="3"/>
      <c r="P6" s="3"/>
      <c r="Q6" s="3"/>
      <c r="R6" s="3"/>
      <c r="S6" s="3"/>
      <c r="T6" s="3"/>
      <c r="U6" s="3"/>
      <c r="V6" s="3"/>
    </row>
    <row r="7" spans="2:22" ht="15" customHeight="1" thickBot="1">
      <c r="B7" s="75" t="s">
        <v>55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7"/>
      <c r="O7" s="3"/>
      <c r="P7" s="3"/>
      <c r="Q7" s="3"/>
      <c r="R7" s="3"/>
      <c r="S7" s="3"/>
      <c r="T7" s="3"/>
      <c r="U7" s="3"/>
      <c r="V7" s="3"/>
    </row>
    <row r="8" spans="2:22" ht="15" thickBot="1"/>
    <row r="9" spans="2:22" ht="15" thickBot="1">
      <c r="B9" s="78" t="s">
        <v>27</v>
      </c>
      <c r="C9" s="92" t="s">
        <v>53</v>
      </c>
      <c r="D9" s="79" t="s">
        <v>16</v>
      </c>
      <c r="E9" s="79" t="s">
        <v>30</v>
      </c>
      <c r="F9" s="80" t="s">
        <v>54</v>
      </c>
      <c r="H9" s="102"/>
      <c r="I9" s="103"/>
      <c r="K9" s="124" t="s">
        <v>56</v>
      </c>
      <c r="L9" s="125"/>
      <c r="M9" s="125"/>
      <c r="N9" s="127"/>
      <c r="O9" s="127"/>
      <c r="P9" s="125"/>
      <c r="Q9" s="127"/>
      <c r="R9" s="127"/>
      <c r="S9" s="125"/>
      <c r="T9" s="127"/>
      <c r="U9" s="127"/>
      <c r="V9" s="126"/>
    </row>
    <row r="10" spans="2:22" ht="15" thickBot="1">
      <c r="B10" s="81"/>
      <c r="C10" s="93"/>
      <c r="D10" s="82"/>
      <c r="E10" s="82"/>
      <c r="F10" s="83"/>
      <c r="H10" s="96" t="s">
        <v>28</v>
      </c>
      <c r="I10" s="97">
        <v>34</v>
      </c>
      <c r="K10" s="113" t="s">
        <v>29</v>
      </c>
      <c r="L10" s="114"/>
      <c r="N10" s="113" t="s">
        <v>16</v>
      </c>
      <c r="O10" s="114"/>
      <c r="Q10" s="113" t="s">
        <v>30</v>
      </c>
      <c r="R10" s="114"/>
      <c r="T10" s="113" t="s">
        <v>31</v>
      </c>
      <c r="U10" s="114"/>
    </row>
    <row r="11" spans="2:22" ht="15" thickBot="1">
      <c r="B11" s="89"/>
      <c r="C11" s="94" t="s">
        <v>32</v>
      </c>
      <c r="D11" s="90" t="s">
        <v>33</v>
      </c>
      <c r="E11" s="90" t="s">
        <v>34</v>
      </c>
      <c r="F11" s="91" t="s">
        <v>34</v>
      </c>
      <c r="H11" s="96" t="s">
        <v>35</v>
      </c>
      <c r="I11" s="97">
        <v>20000</v>
      </c>
      <c r="K11" s="98" t="s">
        <v>36</v>
      </c>
      <c r="L11" s="99">
        <v>231.61764705882354</v>
      </c>
      <c r="N11" s="98" t="s">
        <v>37</v>
      </c>
      <c r="O11" s="99">
        <v>1.9788235294117644</v>
      </c>
      <c r="Q11" s="98" t="s">
        <v>38</v>
      </c>
      <c r="R11" s="99">
        <v>6.6605882352941199</v>
      </c>
      <c r="T11" s="98" t="s">
        <v>39</v>
      </c>
      <c r="U11" s="99">
        <v>8.2252941176470582</v>
      </c>
    </row>
    <row r="12" spans="2:22">
      <c r="B12" s="18">
        <v>1004</v>
      </c>
      <c r="C12" s="19">
        <v>631.25</v>
      </c>
      <c r="D12" s="84">
        <v>8.24</v>
      </c>
      <c r="E12" s="17">
        <v>5.91</v>
      </c>
      <c r="F12" s="85">
        <v>12.89</v>
      </c>
      <c r="H12" s="98" t="s">
        <v>36</v>
      </c>
      <c r="I12" s="99">
        <f>AVERAGE(C12:C45)</f>
        <v>231.61764705882354</v>
      </c>
      <c r="K12" s="98" t="s">
        <v>40</v>
      </c>
      <c r="L12" s="99">
        <v>65956.300133689845</v>
      </c>
      <c r="N12" s="98" t="s">
        <v>41</v>
      </c>
      <c r="O12" s="99">
        <v>9.2358894830659555</v>
      </c>
      <c r="Q12" s="98" t="s">
        <v>42</v>
      </c>
      <c r="R12" s="99">
        <v>4.2713208556149516</v>
      </c>
      <c r="T12" s="98" t="s">
        <v>43</v>
      </c>
      <c r="U12" s="99">
        <v>6.7207408199643588</v>
      </c>
    </row>
    <row r="13" spans="2:22" ht="15" thickBot="1">
      <c r="B13" s="18">
        <v>1006</v>
      </c>
      <c r="C13" s="19">
        <v>1025</v>
      </c>
      <c r="D13" s="84">
        <v>10.32</v>
      </c>
      <c r="E13" s="17">
        <v>9.59</v>
      </c>
      <c r="F13" s="85">
        <v>11.32</v>
      </c>
      <c r="H13" s="98" t="s">
        <v>37</v>
      </c>
      <c r="I13" s="99">
        <f>AVERAGE(D12:D45)</f>
        <v>1.9788235294117644</v>
      </c>
      <c r="K13" s="100" t="s">
        <v>44</v>
      </c>
      <c r="L13" s="101">
        <f>(L12/I10)*(1-(I10/I11))</f>
        <v>1936.593365395958</v>
      </c>
      <c r="N13" s="100" t="s">
        <v>44</v>
      </c>
      <c r="O13" s="101">
        <f>(O12/I10)*(1-(I10/I11))</f>
        <v>0.27118201385131602</v>
      </c>
      <c r="Q13" s="100" t="s">
        <v>44</v>
      </c>
      <c r="R13" s="101">
        <f>(R12/I10)*(1-(I10/I11))</f>
        <v>0.12541351794589431</v>
      </c>
      <c r="T13" s="100" t="s">
        <v>44</v>
      </c>
      <c r="U13" s="101">
        <f>(U12/I10)*(1-(I10/I11))</f>
        <v>0.19733281060501234</v>
      </c>
    </row>
    <row r="14" spans="2:22" ht="15" thickBot="1">
      <c r="B14" s="18">
        <v>1007</v>
      </c>
      <c r="C14" s="19">
        <v>1006.25</v>
      </c>
      <c r="D14" s="84">
        <v>9.4700000000000006</v>
      </c>
      <c r="E14" s="17">
        <v>10.49</v>
      </c>
      <c r="F14" s="85">
        <v>10.95</v>
      </c>
      <c r="H14" s="98" t="s">
        <v>38</v>
      </c>
      <c r="I14" s="99">
        <f>AVERAGE(E12:E45)</f>
        <v>6.6605882352941199</v>
      </c>
    </row>
    <row r="15" spans="2:22">
      <c r="B15" s="18">
        <v>1018</v>
      </c>
      <c r="C15" s="19">
        <v>550</v>
      </c>
      <c r="D15" s="84">
        <v>9.6199999999999992</v>
      </c>
      <c r="E15" s="17">
        <v>6.34</v>
      </c>
      <c r="F15" s="85">
        <v>14.92</v>
      </c>
      <c r="H15" s="98" t="s">
        <v>39</v>
      </c>
      <c r="I15" s="99">
        <f>AVERAGE(F12:F45)</f>
        <v>8.2252941176470582</v>
      </c>
      <c r="K15" s="56" t="s">
        <v>2</v>
      </c>
      <c r="L15" s="104" t="s">
        <v>45</v>
      </c>
      <c r="N15" s="56" t="s">
        <v>2</v>
      </c>
      <c r="O15" s="104" t="s">
        <v>45</v>
      </c>
      <c r="Q15" s="56" t="s">
        <v>2</v>
      </c>
      <c r="R15" s="104" t="s">
        <v>45</v>
      </c>
      <c r="T15" s="56" t="s">
        <v>2</v>
      </c>
      <c r="U15" s="104" t="s">
        <v>45</v>
      </c>
    </row>
    <row r="16" spans="2:22">
      <c r="B16" s="18">
        <v>2003</v>
      </c>
      <c r="C16" s="19">
        <v>356.25</v>
      </c>
      <c r="D16" s="84">
        <v>1.96</v>
      </c>
      <c r="E16" s="17">
        <v>7.29</v>
      </c>
      <c r="F16" s="85">
        <v>8.3800000000000008</v>
      </c>
      <c r="H16" s="98" t="s">
        <v>40</v>
      </c>
      <c r="I16" s="99">
        <f>_xlfn.VAR.S(C12:C45)</f>
        <v>65956.300133689845</v>
      </c>
      <c r="K16" s="105">
        <f>L11</f>
        <v>231.61764705882354</v>
      </c>
      <c r="L16" s="106">
        <f>_xlfn.T.INV(0.975,33)</f>
        <v>2.0345152974493379</v>
      </c>
      <c r="N16" s="105">
        <f>O11</f>
        <v>1.9788235294117644</v>
      </c>
      <c r="O16" s="115">
        <v>2.0350000000000001</v>
      </c>
      <c r="Q16" s="105">
        <f>R11</f>
        <v>6.6605882352941199</v>
      </c>
      <c r="R16" s="115">
        <v>2.0350000000000001</v>
      </c>
      <c r="T16" s="105">
        <f>U11</f>
        <v>8.2252941176470582</v>
      </c>
      <c r="U16" s="115">
        <v>2.0350000000000001</v>
      </c>
    </row>
    <row r="17" spans="2:22">
      <c r="B17" s="18">
        <v>2007</v>
      </c>
      <c r="C17" s="19">
        <v>606.25</v>
      </c>
      <c r="D17" s="84">
        <v>5.39</v>
      </c>
      <c r="E17" s="17">
        <v>9.41</v>
      </c>
      <c r="F17" s="85">
        <v>10.64</v>
      </c>
      <c r="H17" s="98" t="s">
        <v>41</v>
      </c>
      <c r="I17" s="99">
        <f>_xlfn.VAR.S(D12:D45)</f>
        <v>9.2358894830659555</v>
      </c>
      <c r="K17" s="107" t="s">
        <v>46</v>
      </c>
      <c r="L17" s="108">
        <f>L16*(SQRT(L13))</f>
        <v>89.532390343334342</v>
      </c>
      <c r="M17" s="4" t="s">
        <v>32</v>
      </c>
      <c r="N17" s="107" t="s">
        <v>46</v>
      </c>
      <c r="O17" s="108">
        <f>O16*(SQRT(O13))</f>
        <v>1.0597290858098669</v>
      </c>
      <c r="P17" s="4" t="s">
        <v>33</v>
      </c>
      <c r="Q17" s="107" t="s">
        <v>46</v>
      </c>
      <c r="R17" s="108">
        <f>R16*(SQRT(R13))</f>
        <v>0.72067024071726882</v>
      </c>
      <c r="S17" s="4" t="s">
        <v>34</v>
      </c>
      <c r="T17" s="107" t="s">
        <v>46</v>
      </c>
      <c r="U17" s="108">
        <f>U16*(SQRT(U13))</f>
        <v>0.90399091178935109</v>
      </c>
      <c r="V17" s="4" t="s">
        <v>34</v>
      </c>
    </row>
    <row r="18" spans="2:22">
      <c r="B18" s="18">
        <v>2012</v>
      </c>
      <c r="C18" s="19">
        <v>225</v>
      </c>
      <c r="D18" s="84">
        <v>0.79</v>
      </c>
      <c r="E18" s="17">
        <v>6.31</v>
      </c>
      <c r="F18" s="85">
        <v>6.67</v>
      </c>
      <c r="H18" s="98" t="s">
        <v>42</v>
      </c>
      <c r="I18" s="99">
        <f>_xlfn.VAR.S(E12:E45)</f>
        <v>4.2713208556149516</v>
      </c>
      <c r="K18" s="109"/>
      <c r="L18" s="110"/>
      <c r="M18" s="4"/>
      <c r="N18" s="109"/>
      <c r="O18" s="110"/>
      <c r="P18" s="4"/>
      <c r="Q18" s="109"/>
      <c r="R18" s="110"/>
      <c r="S18" s="4"/>
      <c r="T18" s="109"/>
      <c r="U18" s="110"/>
      <c r="V18" s="4"/>
    </row>
    <row r="19" spans="2:22" ht="15" thickBot="1">
      <c r="B19" s="18">
        <v>2013</v>
      </c>
      <c r="C19" s="19">
        <v>168.75</v>
      </c>
      <c r="D19" s="84">
        <v>0.55000000000000004</v>
      </c>
      <c r="E19" s="17">
        <v>6.27</v>
      </c>
      <c r="F19" s="85">
        <v>6.42</v>
      </c>
      <c r="H19" s="100" t="s">
        <v>43</v>
      </c>
      <c r="I19" s="101">
        <f>_xlfn.VAR.S(F12:F45)</f>
        <v>6.7207408199643588</v>
      </c>
      <c r="K19" s="111" t="s">
        <v>47</v>
      </c>
      <c r="L19" s="112">
        <f>L17/L11</f>
        <v>0.38655254243471332</v>
      </c>
      <c r="N19" s="111" t="s">
        <v>47</v>
      </c>
      <c r="O19" s="112">
        <f>O17/O11</f>
        <v>0.53553491256741204</v>
      </c>
      <c r="Q19" s="111" t="s">
        <v>47</v>
      </c>
      <c r="R19" s="112">
        <f>R17/R11</f>
        <v>0.10819918830869528</v>
      </c>
      <c r="T19" s="111" t="s">
        <v>47</v>
      </c>
      <c r="U19" s="112">
        <f>U17/U11</f>
        <v>0.10990377959249782</v>
      </c>
    </row>
    <row r="20" spans="2:22" ht="15" thickBot="1">
      <c r="B20" s="18">
        <v>2017</v>
      </c>
      <c r="C20" s="19">
        <v>343.75</v>
      </c>
      <c r="D20" s="84">
        <v>5.34</v>
      </c>
      <c r="E20" s="17">
        <v>13.62</v>
      </c>
      <c r="F20" s="85">
        <v>14.07</v>
      </c>
    </row>
    <row r="21" spans="2:22" ht="15" thickBot="1">
      <c r="B21" s="18">
        <v>3009</v>
      </c>
      <c r="C21" s="19">
        <v>281.25</v>
      </c>
      <c r="D21" s="84">
        <v>1.48</v>
      </c>
      <c r="E21" s="17">
        <v>7.94</v>
      </c>
      <c r="F21" s="85">
        <v>8.19</v>
      </c>
      <c r="K21" s="124" t="s">
        <v>57</v>
      </c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6"/>
    </row>
    <row r="22" spans="2:22" ht="15" thickBot="1">
      <c r="B22" s="18">
        <v>4009</v>
      </c>
      <c r="C22" s="19">
        <v>56.25</v>
      </c>
      <c r="D22" s="84">
        <v>0.13</v>
      </c>
      <c r="E22" s="17">
        <v>5.47</v>
      </c>
      <c r="F22" s="85">
        <v>5.4</v>
      </c>
      <c r="K22" s="113" t="s">
        <v>29</v>
      </c>
      <c r="L22" s="114"/>
      <c r="N22" s="113" t="s">
        <v>16</v>
      </c>
      <c r="O22" s="114"/>
      <c r="Q22" s="113" t="s">
        <v>30</v>
      </c>
      <c r="R22" s="114"/>
      <c r="T22" s="113" t="s">
        <v>31</v>
      </c>
      <c r="U22" s="114"/>
    </row>
    <row r="23" spans="2:22">
      <c r="B23" s="18">
        <v>4010</v>
      </c>
      <c r="C23" s="19">
        <v>143.75</v>
      </c>
      <c r="D23" s="84">
        <v>0.96</v>
      </c>
      <c r="E23" s="17">
        <v>3.93</v>
      </c>
      <c r="F23" s="85">
        <v>9.2200000000000006</v>
      </c>
      <c r="K23" s="119" t="s">
        <v>4</v>
      </c>
      <c r="L23" s="116">
        <f>SQRT(L12)/L11*100</f>
        <v>110.88083744997479</v>
      </c>
      <c r="N23" s="119" t="s">
        <v>4</v>
      </c>
      <c r="O23" s="116">
        <f>SQRT(O12)/O11*100</f>
        <v>153.57916357548041</v>
      </c>
      <c r="Q23" s="119" t="s">
        <v>4</v>
      </c>
      <c r="R23" s="116">
        <f>SQRT(R12)/R11*100</f>
        <v>31.029052355020063</v>
      </c>
      <c r="T23" s="119" t="s">
        <v>4</v>
      </c>
      <c r="U23" s="116">
        <f>SQRT(U12)/U11*100</f>
        <v>31.51789014591105</v>
      </c>
    </row>
    <row r="24" spans="2:22">
      <c r="B24" s="18">
        <v>4011</v>
      </c>
      <c r="C24" s="19">
        <v>112.5</v>
      </c>
      <c r="D24" s="84">
        <v>0.35</v>
      </c>
      <c r="E24" s="17">
        <v>6.57</v>
      </c>
      <c r="F24" s="85">
        <v>6.26</v>
      </c>
      <c r="K24" s="119" t="s">
        <v>35</v>
      </c>
      <c r="L24" s="117">
        <v>20000</v>
      </c>
      <c r="N24" s="119" t="s">
        <v>35</v>
      </c>
      <c r="O24" s="117">
        <v>20000</v>
      </c>
      <c r="Q24" s="119" t="s">
        <v>35</v>
      </c>
      <c r="R24" s="117">
        <v>20000</v>
      </c>
      <c r="T24" s="119" t="s">
        <v>35</v>
      </c>
      <c r="U24" s="117">
        <v>20000</v>
      </c>
    </row>
    <row r="25" spans="2:22">
      <c r="B25" s="18">
        <v>4014</v>
      </c>
      <c r="C25" s="19">
        <v>18.75</v>
      </c>
      <c r="D25" s="84">
        <v>0.04</v>
      </c>
      <c r="E25" s="17">
        <v>5.33</v>
      </c>
      <c r="F25" s="85">
        <v>5.36</v>
      </c>
      <c r="K25" s="119" t="s">
        <v>48</v>
      </c>
      <c r="L25" s="117">
        <v>10</v>
      </c>
      <c r="N25" s="119" t="s">
        <v>48</v>
      </c>
      <c r="O25" s="117">
        <v>10</v>
      </c>
      <c r="Q25" s="119" t="s">
        <v>48</v>
      </c>
      <c r="R25" s="117">
        <v>10</v>
      </c>
      <c r="T25" s="119" t="s">
        <v>48</v>
      </c>
      <c r="U25" s="117">
        <v>10</v>
      </c>
    </row>
    <row r="26" spans="2:22">
      <c r="B26" s="18">
        <v>4016</v>
      </c>
      <c r="C26" s="19">
        <v>31.25</v>
      </c>
      <c r="D26" s="84">
        <v>0.08</v>
      </c>
      <c r="E26" s="17">
        <v>5.62</v>
      </c>
      <c r="F26" s="85">
        <v>5.69</v>
      </c>
      <c r="K26" s="119" t="s">
        <v>28</v>
      </c>
      <c r="L26" s="117">
        <v>34</v>
      </c>
      <c r="N26" s="119" t="s">
        <v>28</v>
      </c>
      <c r="O26" s="117">
        <v>34</v>
      </c>
      <c r="Q26" s="119" t="s">
        <v>28</v>
      </c>
      <c r="R26" s="117">
        <v>34</v>
      </c>
      <c r="T26" s="119" t="s">
        <v>28</v>
      </c>
      <c r="U26" s="117">
        <v>34</v>
      </c>
    </row>
    <row r="27" spans="2:22">
      <c r="B27" s="18">
        <v>1002</v>
      </c>
      <c r="C27" s="19">
        <v>181.25</v>
      </c>
      <c r="D27" s="84">
        <v>0.74</v>
      </c>
      <c r="E27" s="17">
        <v>6.8</v>
      </c>
      <c r="F27" s="85">
        <v>7.19</v>
      </c>
      <c r="K27" s="119" t="s">
        <v>49</v>
      </c>
      <c r="L27" s="116">
        <f>L16</f>
        <v>2.0345152974493379</v>
      </c>
      <c r="N27" s="119" t="s">
        <v>49</v>
      </c>
      <c r="O27" s="117">
        <f>O16</f>
        <v>2.0350000000000001</v>
      </c>
      <c r="Q27" s="119" t="s">
        <v>49</v>
      </c>
      <c r="R27" s="117">
        <f>R16</f>
        <v>2.0350000000000001</v>
      </c>
      <c r="T27" s="119" t="s">
        <v>49</v>
      </c>
      <c r="U27" s="117">
        <f>U16</f>
        <v>2.0350000000000001</v>
      </c>
    </row>
    <row r="28" spans="2:22">
      <c r="B28" s="18">
        <v>1003</v>
      </c>
      <c r="C28" s="19">
        <v>87.5</v>
      </c>
      <c r="D28" s="84">
        <v>0.34</v>
      </c>
      <c r="E28" s="17">
        <v>7.55</v>
      </c>
      <c r="F28" s="85">
        <v>7.03</v>
      </c>
      <c r="K28" s="119" t="s">
        <v>28</v>
      </c>
      <c r="L28" s="116">
        <f>($L$24*(L27*$L$23)^2)/($L$24*$L$25^2+(L27* $L$23)^2)</f>
        <v>496.27509490964883</v>
      </c>
      <c r="N28" s="119" t="s">
        <v>28</v>
      </c>
      <c r="O28" s="116">
        <f>($O$24*(O27*$O$23)^2)/($O$24*$O$25^2+(O27* $O$23)^2)</f>
        <v>931.28959481855463</v>
      </c>
      <c r="Q28" s="119" t="s">
        <v>28</v>
      </c>
      <c r="R28" s="116">
        <f>($R$24*(R27*$R$23)^2)/($R$24*$R$25^2+(R27* $R$23)^2)</f>
        <v>39.792470979777868</v>
      </c>
      <c r="T28" s="119" t="s">
        <v>28</v>
      </c>
      <c r="U28" s="116">
        <f>($U$24*(U27*$U$23)^2)/($U$24*$U$25^2+(U27* $U$23)^2)</f>
        <v>41.053550168691046</v>
      </c>
    </row>
    <row r="29" spans="2:22">
      <c r="B29" s="18">
        <v>1028</v>
      </c>
      <c r="C29" s="19">
        <v>137.5</v>
      </c>
      <c r="D29" s="84">
        <v>0.76</v>
      </c>
      <c r="E29" s="17">
        <v>8.02</v>
      </c>
      <c r="F29" s="85">
        <v>8.41</v>
      </c>
      <c r="K29" s="119" t="s">
        <v>50</v>
      </c>
      <c r="L29" s="117">
        <f>ROUNDUP(L28,0)</f>
        <v>497</v>
      </c>
      <c r="N29" s="119" t="s">
        <v>50</v>
      </c>
      <c r="O29" s="117">
        <f>ROUNDUP(O28,0)</f>
        <v>932</v>
      </c>
      <c r="Q29" s="119" t="s">
        <v>50</v>
      </c>
      <c r="R29" s="117">
        <f>ROUNDUP(R28,0)</f>
        <v>40</v>
      </c>
      <c r="T29" s="119" t="s">
        <v>50</v>
      </c>
      <c r="U29" s="117">
        <f>ROUNDUP(U28,0)</f>
        <v>42</v>
      </c>
    </row>
    <row r="30" spans="2:22">
      <c r="B30" s="18">
        <v>1031</v>
      </c>
      <c r="C30" s="19">
        <v>125</v>
      </c>
      <c r="D30" s="84">
        <v>1.31</v>
      </c>
      <c r="E30" s="17">
        <v>2.95</v>
      </c>
      <c r="F30" s="85">
        <v>11.57</v>
      </c>
      <c r="K30" s="119" t="s">
        <v>51</v>
      </c>
      <c r="L30" s="116">
        <f>_xlfn.T.INV(0.975,L29-1)</f>
        <v>1.9647582832370318</v>
      </c>
      <c r="N30" s="119" t="s">
        <v>51</v>
      </c>
      <c r="O30" s="116">
        <f>_xlfn.T.INV(0.975,O29-1)</f>
        <v>1.9625153334829732</v>
      </c>
      <c r="Q30" s="119" t="s">
        <v>51</v>
      </c>
      <c r="R30" s="116">
        <f>_xlfn.T.INV(0.975,R29-1)</f>
        <v>2.0226909200367595</v>
      </c>
      <c r="T30" s="119" t="s">
        <v>51</v>
      </c>
      <c r="U30" s="116">
        <f>_xlfn.T.INV(0.975,U29-1)</f>
        <v>2.0195409704413745</v>
      </c>
    </row>
    <row r="31" spans="2:22">
      <c r="B31" s="18">
        <v>2020</v>
      </c>
      <c r="C31" s="19">
        <v>387.5</v>
      </c>
      <c r="D31" s="84">
        <v>2.72</v>
      </c>
      <c r="E31" s="17">
        <v>9.4</v>
      </c>
      <c r="F31" s="85">
        <v>9.4600000000000009</v>
      </c>
      <c r="K31" s="119" t="s">
        <v>28</v>
      </c>
      <c r="L31" s="116">
        <f>($L$24*(L30*$L$23)^2)/($L$24*$L$25^2+(L30* $L$23)^2)</f>
        <v>463.60246845587494</v>
      </c>
      <c r="N31" s="119" t="s">
        <v>28</v>
      </c>
      <c r="O31" s="116">
        <f>($O$24*(O30*$O$23)^2)/($O$24*$O$25^2+(O30* $O$23)^2)</f>
        <v>868.95906588984224</v>
      </c>
      <c r="Q31" s="119" t="s">
        <v>28</v>
      </c>
      <c r="R31" s="116">
        <f>($R$24*(R30*$R$23)^2)/($R$24*$R$25^2+(R30* $R$23)^2)</f>
        <v>39.313485756501102</v>
      </c>
      <c r="T31" s="119" t="s">
        <v>28</v>
      </c>
      <c r="U31" s="116">
        <f>($U$24*(U30*$U$23)^2)/($U$24*$U$25^2+(U30* $U$23)^2)</f>
        <v>40.433442755406531</v>
      </c>
    </row>
    <row r="32" spans="2:22">
      <c r="B32" s="18">
        <v>4002</v>
      </c>
      <c r="C32" s="19">
        <v>200</v>
      </c>
      <c r="D32" s="84">
        <v>0.66</v>
      </c>
      <c r="E32" s="17">
        <v>6.21</v>
      </c>
      <c r="F32" s="85">
        <v>6.49</v>
      </c>
      <c r="K32" s="119" t="s">
        <v>50</v>
      </c>
      <c r="L32" s="121">
        <f>ROUNDUP(L31,0)</f>
        <v>464</v>
      </c>
      <c r="N32" s="119" t="s">
        <v>50</v>
      </c>
      <c r="O32" s="121">
        <f>ROUNDUP(O31,0)</f>
        <v>869</v>
      </c>
      <c r="Q32" s="119" t="s">
        <v>50</v>
      </c>
      <c r="R32" s="121">
        <f>ROUNDUP(R31,0)</f>
        <v>40</v>
      </c>
      <c r="T32" s="119" t="s">
        <v>50</v>
      </c>
      <c r="U32" s="121">
        <f>ROUNDUP(U31,0)</f>
        <v>41</v>
      </c>
    </row>
    <row r="33" spans="2:21" ht="15" thickBot="1">
      <c r="B33" s="18">
        <v>1025</v>
      </c>
      <c r="C33" s="19">
        <v>112.5</v>
      </c>
      <c r="D33" s="84">
        <v>0.87</v>
      </c>
      <c r="E33" s="17">
        <v>4.3</v>
      </c>
      <c r="F33" s="85">
        <v>9.91</v>
      </c>
      <c r="K33" s="120" t="s">
        <v>52</v>
      </c>
      <c r="L33" s="118">
        <f>_xlfn.T.INV(0.975,L32-1)</f>
        <v>1.965100872830142</v>
      </c>
      <c r="N33" s="120" t="s">
        <v>52</v>
      </c>
      <c r="O33" s="118">
        <f>_xlfn.T.INV(0.975,O32-1)</f>
        <v>1.9627007660510738</v>
      </c>
      <c r="Q33" s="120" t="s">
        <v>52</v>
      </c>
      <c r="R33" s="118">
        <f>_xlfn.T.INV(0.975,R32-1)</f>
        <v>2.0226909200367595</v>
      </c>
      <c r="T33" s="120" t="s">
        <v>52</v>
      </c>
      <c r="U33" s="118">
        <f>_xlfn.T.INV(0.975,U32-1)</f>
        <v>2.0210753903062715</v>
      </c>
    </row>
    <row r="34" spans="2:21">
      <c r="B34" s="18">
        <v>1026</v>
      </c>
      <c r="C34" s="19">
        <v>200</v>
      </c>
      <c r="D34" s="84">
        <v>1.18</v>
      </c>
      <c r="E34" s="17">
        <v>5.72</v>
      </c>
      <c r="F34" s="85">
        <v>8.67</v>
      </c>
      <c r="K34" s="1"/>
      <c r="L34" s="1"/>
    </row>
    <row r="35" spans="2:21">
      <c r="B35" s="18">
        <v>2037</v>
      </c>
      <c r="C35" s="19">
        <v>100</v>
      </c>
      <c r="D35" s="84">
        <v>0.49</v>
      </c>
      <c r="E35" s="17">
        <v>7.27</v>
      </c>
      <c r="F35" s="85">
        <v>7.89</v>
      </c>
    </row>
    <row r="36" spans="2:21">
      <c r="B36" s="18">
        <v>3004</v>
      </c>
      <c r="C36" s="19">
        <v>131.25</v>
      </c>
      <c r="D36" s="84">
        <v>0.52</v>
      </c>
      <c r="E36" s="17">
        <v>6.56</v>
      </c>
      <c r="F36" s="85">
        <v>7.1</v>
      </c>
    </row>
    <row r="37" spans="2:21">
      <c r="B37" s="18">
        <v>3039</v>
      </c>
      <c r="C37" s="19">
        <v>6.25</v>
      </c>
      <c r="D37" s="84">
        <v>0.02</v>
      </c>
      <c r="E37" s="17">
        <v>5.7</v>
      </c>
      <c r="F37" s="85">
        <v>5.7</v>
      </c>
    </row>
    <row r="38" spans="2:21">
      <c r="B38" s="18">
        <v>3063</v>
      </c>
      <c r="C38" s="19">
        <v>68.75</v>
      </c>
      <c r="D38" s="84">
        <v>0.24</v>
      </c>
      <c r="E38" s="17">
        <v>6.25</v>
      </c>
      <c r="F38" s="85">
        <v>6.64</v>
      </c>
    </row>
    <row r="39" spans="2:21">
      <c r="B39" s="18">
        <v>4017</v>
      </c>
      <c r="C39" s="19">
        <v>37.5</v>
      </c>
      <c r="D39" s="84">
        <v>0.1</v>
      </c>
      <c r="E39" s="17">
        <v>5.61</v>
      </c>
      <c r="F39" s="85">
        <v>5.7</v>
      </c>
    </row>
    <row r="40" spans="2:21">
      <c r="B40" s="18">
        <v>4018</v>
      </c>
      <c r="C40" s="19">
        <v>18.75</v>
      </c>
      <c r="D40" s="84">
        <v>0.04</v>
      </c>
      <c r="E40" s="17">
        <v>5.36</v>
      </c>
      <c r="F40" s="85">
        <v>5.37</v>
      </c>
    </row>
    <row r="41" spans="2:21">
      <c r="B41" s="18">
        <v>1029</v>
      </c>
      <c r="C41" s="19">
        <v>125</v>
      </c>
      <c r="D41" s="84">
        <v>1.05</v>
      </c>
      <c r="E41" s="17">
        <v>3.43</v>
      </c>
      <c r="F41" s="85">
        <v>10.37</v>
      </c>
    </row>
    <row r="42" spans="2:21">
      <c r="B42" s="18">
        <v>2026</v>
      </c>
      <c r="C42" s="19">
        <v>93.75</v>
      </c>
      <c r="D42" s="84">
        <v>0.28999999999999998</v>
      </c>
      <c r="E42" s="17">
        <v>6.14</v>
      </c>
      <c r="F42" s="85">
        <v>6.28</v>
      </c>
    </row>
    <row r="43" spans="2:21">
      <c r="B43" s="18">
        <v>2029</v>
      </c>
      <c r="C43" s="19">
        <v>37.5</v>
      </c>
      <c r="D43" s="84">
        <v>0.11</v>
      </c>
      <c r="E43" s="17">
        <v>5.99</v>
      </c>
      <c r="F43" s="85">
        <v>6.05</v>
      </c>
    </row>
    <row r="44" spans="2:21">
      <c r="B44" s="18">
        <v>2035</v>
      </c>
      <c r="C44" s="19">
        <v>50</v>
      </c>
      <c r="D44" s="84">
        <v>0.14000000000000001</v>
      </c>
      <c r="E44" s="17">
        <v>5.86</v>
      </c>
      <c r="F44" s="85">
        <v>5.91</v>
      </c>
    </row>
    <row r="45" spans="2:21" ht="15" thickBot="1">
      <c r="B45" s="61">
        <v>3042</v>
      </c>
      <c r="C45" s="95">
        <v>218.75</v>
      </c>
      <c r="D45" s="87">
        <v>0.98</v>
      </c>
      <c r="E45" s="86">
        <v>7.25</v>
      </c>
      <c r="F45" s="88">
        <v>7.54</v>
      </c>
    </row>
    <row r="53" spans="3:15" ht="15" thickBot="1"/>
    <row r="54" spans="3:15">
      <c r="C54" s="5" t="s">
        <v>21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7"/>
    </row>
    <row r="55" spans="3:15">
      <c r="C55" s="8" t="s">
        <v>22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10"/>
    </row>
    <row r="56" spans="3:15">
      <c r="C56" s="8" t="s">
        <v>23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10"/>
    </row>
    <row r="57" spans="3:15">
      <c r="C57" s="11" t="s">
        <v>24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3"/>
    </row>
    <row r="58" spans="3:15">
      <c r="C58" s="8" t="s">
        <v>25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10"/>
    </row>
    <row r="59" spans="3:15" ht="15" thickBot="1">
      <c r="C59" s="14" t="s">
        <v>26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6"/>
    </row>
  </sheetData>
  <mergeCells count="33">
    <mergeCell ref="C59:O59"/>
    <mergeCell ref="C54:O54"/>
    <mergeCell ref="C55:O55"/>
    <mergeCell ref="C56:O56"/>
    <mergeCell ref="C57:O57"/>
    <mergeCell ref="C58:O58"/>
    <mergeCell ref="O17:O18"/>
    <mergeCell ref="K9:V9"/>
    <mergeCell ref="K10:L10"/>
    <mergeCell ref="N10:O10"/>
    <mergeCell ref="Q10:R10"/>
    <mergeCell ref="T10:U10"/>
    <mergeCell ref="V17:V18"/>
    <mergeCell ref="K22:L22"/>
    <mergeCell ref="N22:O22"/>
    <mergeCell ref="Q22:R22"/>
    <mergeCell ref="T22:U22"/>
    <mergeCell ref="K21:V21"/>
    <mergeCell ref="P17:P18"/>
    <mergeCell ref="Q17:Q18"/>
    <mergeCell ref="R17:R18"/>
    <mergeCell ref="S17:S18"/>
    <mergeCell ref="T17:T18"/>
    <mergeCell ref="U17:U18"/>
    <mergeCell ref="K17:K18"/>
    <mergeCell ref="L17:L18"/>
    <mergeCell ref="M17:M18"/>
    <mergeCell ref="N17:N18"/>
    <mergeCell ref="C9:C10"/>
    <mergeCell ref="D9:D10"/>
    <mergeCell ref="E9:E10"/>
    <mergeCell ref="F9:F10"/>
    <mergeCell ref="B9:B1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Exercício 1 - Retangulares</vt:lpstr>
      <vt:lpstr>Exercício 1 - Circulares</vt:lpstr>
      <vt:lpstr>Exercício 1 - Comparação</vt:lpstr>
      <vt:lpstr>Exercício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Raissa Santos</dc:creator>
  <cp:lastModifiedBy>Stéphano Sousa</cp:lastModifiedBy>
  <dcterms:created xsi:type="dcterms:W3CDTF">2021-10-25T19:57:26Z</dcterms:created>
  <dcterms:modified xsi:type="dcterms:W3CDTF">2021-11-18T18:50:12Z</dcterms:modified>
</cp:coreProperties>
</file>