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4ae552faf3c29f/Documentos/ESALQ_6Semestre/LCF0510 - Inventário Florestal/"/>
    </mc:Choice>
  </mc:AlternateContent>
  <xr:revisionPtr revIDLastSave="9" documentId="14_{9E1969A1-CB40-4D02-AF25-6E38D94A4F67}" xr6:coauthVersionLast="47" xr6:coauthVersionMax="47" xr10:uidLastSave="{9D3B50C4-222A-45C4-92FC-0C8192571B49}"/>
  <bookViews>
    <workbookView xWindow="-120" yWindow="-120" windowWidth="20730" windowHeight="11160" tabRatio="500" xr2:uid="{00000000-000D-0000-FFFF-FFFF00000000}"/>
  </bookViews>
  <sheets>
    <sheet name="Exercício Aula 8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T55" i="1" l="1"/>
  <c r="T54" i="1"/>
  <c r="T53" i="1"/>
  <c r="T52" i="1"/>
  <c r="T51" i="1"/>
  <c r="T50" i="1"/>
  <c r="Q53" i="1"/>
  <c r="Q52" i="1"/>
  <c r="Q51" i="1"/>
  <c r="Q50" i="1"/>
  <c r="Q49" i="1"/>
  <c r="Q48" i="1"/>
  <c r="Q47" i="1"/>
  <c r="Q46" i="1"/>
  <c r="Q45" i="1"/>
  <c r="P53" i="1"/>
  <c r="P52" i="1"/>
  <c r="P51" i="1"/>
  <c r="P50" i="1"/>
  <c r="P49" i="1"/>
  <c r="P48" i="1"/>
  <c r="P47" i="1"/>
  <c r="P46" i="1"/>
  <c r="P45" i="1"/>
  <c r="O53" i="1"/>
  <c r="O52" i="1"/>
  <c r="O51" i="1"/>
  <c r="O50" i="1"/>
  <c r="O49" i="1"/>
  <c r="O48" i="1"/>
  <c r="O47" i="1"/>
  <c r="O46" i="1"/>
  <c r="O45" i="1"/>
  <c r="Q44" i="1"/>
  <c r="P44" i="1"/>
  <c r="O44" i="1"/>
  <c r="Q40" i="1"/>
  <c r="Q39" i="1"/>
  <c r="Q38" i="1"/>
  <c r="Q37" i="1"/>
  <c r="Q36" i="1"/>
  <c r="Q35" i="1"/>
  <c r="Q34" i="1"/>
  <c r="Q33" i="1"/>
  <c r="Q32" i="1"/>
  <c r="P40" i="1"/>
  <c r="P39" i="1"/>
  <c r="P38" i="1"/>
  <c r="P37" i="1"/>
  <c r="P36" i="1"/>
  <c r="P35" i="1"/>
  <c r="P34" i="1"/>
  <c r="P33" i="1"/>
  <c r="P32" i="1"/>
  <c r="O40" i="1"/>
  <c r="O39" i="1"/>
  <c r="O38" i="1"/>
  <c r="O37" i="1"/>
  <c r="O36" i="1"/>
  <c r="O35" i="1"/>
  <c r="O34" i="1"/>
  <c r="O33" i="1"/>
  <c r="O32" i="1"/>
  <c r="Q31" i="1"/>
  <c r="P31" i="1"/>
  <c r="O31" i="1"/>
  <c r="H20" i="1"/>
  <c r="H19" i="1"/>
  <c r="G20" i="1"/>
  <c r="G19" i="1"/>
  <c r="B20" i="1"/>
  <c r="B19" i="1"/>
  <c r="A19" i="1"/>
  <c r="A20" i="1"/>
  <c r="G21" i="1" l="1"/>
  <c r="G28" i="1" s="1"/>
  <c r="H21" i="1"/>
  <c r="I34" i="1" s="1"/>
  <c r="A21" i="1"/>
  <c r="Q14" i="1" s="1"/>
  <c r="Q6" i="1"/>
  <c r="P8" i="1"/>
  <c r="O10" i="1"/>
  <c r="P12" i="1"/>
  <c r="O12" i="1"/>
  <c r="Q13" i="1"/>
  <c r="Q5" i="1"/>
  <c r="P7" i="1"/>
  <c r="O9" i="1"/>
  <c r="Q8" i="1"/>
  <c r="P9" i="1"/>
  <c r="Q12" i="1"/>
  <c r="P14" i="1"/>
  <c r="P6" i="1"/>
  <c r="O8" i="1"/>
  <c r="Q10" i="1"/>
  <c r="O14" i="1"/>
  <c r="O13" i="1"/>
  <c r="P10" i="1"/>
  <c r="Q7" i="1"/>
  <c r="O11" i="1"/>
  <c r="Q11" i="1"/>
  <c r="P13" i="1"/>
  <c r="P5" i="1"/>
  <c r="O7" i="1"/>
  <c r="P11" i="1"/>
  <c r="O6" i="1"/>
  <c r="Q9" i="1"/>
  <c r="B21" i="1"/>
  <c r="C34" i="1"/>
  <c r="C28" i="1"/>
  <c r="C36" i="1"/>
  <c r="C29" i="1"/>
  <c r="C30" i="1"/>
  <c r="C31" i="1"/>
  <c r="C32" i="1"/>
  <c r="C27" i="1"/>
  <c r="C35" i="1"/>
  <c r="C33" i="1"/>
  <c r="I31" i="1"/>
  <c r="I29" i="1"/>
  <c r="I36" i="1"/>
  <c r="I28" i="1"/>
  <c r="I35" i="1"/>
  <c r="I27" i="1"/>
  <c r="I33" i="1"/>
  <c r="I30" i="1"/>
  <c r="I32" i="1"/>
  <c r="G36" i="1"/>
  <c r="Q27" i="1" l="1"/>
  <c r="Q19" i="1"/>
  <c r="P21" i="1"/>
  <c r="O23" i="1"/>
  <c r="O20" i="1"/>
  <c r="Q26" i="1"/>
  <c r="Q18" i="1"/>
  <c r="P20" i="1"/>
  <c r="O22" i="1"/>
  <c r="P18" i="1"/>
  <c r="O24" i="1"/>
  <c r="Q25" i="1"/>
  <c r="P27" i="1"/>
  <c r="P19" i="1"/>
  <c r="O21" i="1"/>
  <c r="P26" i="1"/>
  <c r="Q21" i="1"/>
  <c r="O25" i="1"/>
  <c r="P22" i="1"/>
  <c r="Q24" i="1"/>
  <c r="Q23" i="1"/>
  <c r="P25" i="1"/>
  <c r="O27" i="1"/>
  <c r="O19" i="1"/>
  <c r="Q22" i="1"/>
  <c r="P24" i="1"/>
  <c r="O26" i="1"/>
  <c r="O18" i="1"/>
  <c r="P23" i="1"/>
  <c r="Q20" i="1"/>
  <c r="G30" i="1"/>
  <c r="G34" i="1"/>
  <c r="G27" i="1"/>
  <c r="G35" i="1"/>
  <c r="G29" i="1"/>
  <c r="G32" i="1"/>
  <c r="G31" i="1"/>
  <c r="G33" i="1"/>
  <c r="E36" i="1"/>
  <c r="O5" i="1"/>
  <c r="E31" i="1"/>
  <c r="E32" i="1"/>
  <c r="E34" i="1"/>
  <c r="E30" i="1"/>
  <c r="E35" i="1"/>
  <c r="E33" i="1"/>
  <c r="E27" i="1"/>
  <c r="E28" i="1"/>
  <c r="E29" i="1"/>
</calcChain>
</file>

<file path=xl/sharedStrings.xml><?xml version="1.0" encoding="utf-8"?>
<sst xmlns="http://schemas.openxmlformats.org/spreadsheetml/2006/main" count="96" uniqueCount="73">
  <si>
    <t>I. Tamanho de Parcela pelo Método de Freese</t>
  </si>
  <si>
    <t xml:space="preserve">Utilizando as informações da tabela abaixo encontre o tamanho ótimo de parcela pelo método da aproximação de Freese.  </t>
  </si>
  <si>
    <t>Calcule o tamanho ótimo para os seguintes atributos: a densidade de estande (1/ha), a área basal (m2\ha).</t>
  </si>
  <si>
    <t>Parcelas Retangulares de 500 m2</t>
  </si>
  <si>
    <t>Parcelas Circulares de 500 m2</t>
  </si>
  <si>
    <t>densidade</t>
  </si>
  <si>
    <t>area.basal</t>
  </si>
  <si>
    <t>II. Amostra Aleatória Simples</t>
  </si>
  <si>
    <t>A tabela abaixo apresenta os dados de um levantamento do palmiteiro juçara (Euterpe edulis – Arecaceae) na região do Vale do Ribeira, Estado de São Paulo.</t>
  </si>
  <si>
    <t>O exemplo é composto de 34 arvoredos (1600m2) locados no campo segundo a amostragem aleatória simples.</t>
  </si>
  <si>
    <t>A área basal e os DAP médio e médio quadrático se referem apenas às plantas do palmiteiro juçara.</t>
  </si>
  <si>
    <t>Assuma que o tamanho da população é N=20.000 .</t>
  </si>
  <si>
    <t>Parcela</t>
  </si>
  <si>
    <t>Número de</t>
  </si>
  <si>
    <t>Área</t>
  </si>
  <si>
    <t>DAP</t>
  </si>
  <si>
    <t>DAP médio</t>
  </si>
  <si>
    <t>Palmiterios</t>
  </si>
  <si>
    <t>Basal</t>
  </si>
  <si>
    <t>médio</t>
  </si>
  <si>
    <t>quadrático</t>
  </si>
  <si>
    <t>(1/ha)</t>
  </si>
  <si>
    <t>(m2/ha)</t>
  </si>
  <si>
    <t>(cm)</t>
  </si>
  <si>
    <t>1) Econtre o invervalo de confiança de 95% para o TOTAL POPULACIONAL do número de palmiteiros e para a MÉDIA POPULACIONAL para os demais atributos.</t>
  </si>
  <si>
    <t>2) Encontre o tamanho de amostra necessária para erro amostral aceitável de 10% para cada um dos atributos</t>
  </si>
  <si>
    <t>&lt;=&gt; Médias</t>
  </si>
  <si>
    <t>Tamanho das Parcelas</t>
  </si>
  <si>
    <t xml:space="preserve"> Densidade; Retângulo</t>
  </si>
  <si>
    <t>Densidade; Círculo</t>
  </si>
  <si>
    <t>Área basal; Retângulo</t>
  </si>
  <si>
    <t>Área basal; Círculo</t>
  </si>
  <si>
    <t>Coeficiente de Variação (V%)</t>
  </si>
  <si>
    <t>&lt;=&gt; Coeficientes de Variação (D.P./Média *100)</t>
  </si>
  <si>
    <t>&lt;=&gt; Desvio Padrão (D.P.)</t>
  </si>
  <si>
    <t>Observado</t>
  </si>
  <si>
    <t>200m²</t>
  </si>
  <si>
    <t>400m²</t>
  </si>
  <si>
    <t>800m²</t>
  </si>
  <si>
    <t>T. das Parcelas</t>
  </si>
  <si>
    <t>Parcela Retagular; Densidade de Estande</t>
  </si>
  <si>
    <t>Parcela Retangular; Área Basal</t>
  </si>
  <si>
    <t>Parcela Circular; Densidade de Estande</t>
  </si>
  <si>
    <t xml:space="preserve"> </t>
  </si>
  <si>
    <t>Parcela Circular; Área Basal</t>
  </si>
  <si>
    <t>N = 20.000</t>
  </si>
  <si>
    <t>T, das Parcelas</t>
  </si>
  <si>
    <t>cm</t>
  </si>
  <si>
    <t>μ (DAP) =</t>
  </si>
  <si>
    <t>(cm)²</t>
  </si>
  <si>
    <r>
      <rPr>
        <b/>
        <sz val="10"/>
        <rFont val="Arial"/>
        <family val="2"/>
      </rPr>
      <t xml:space="preserve">1)         </t>
    </r>
    <r>
      <rPr>
        <sz val="10"/>
        <rFont val="Arial"/>
        <family val="2"/>
      </rPr>
      <t xml:space="preserve"> n = 36</t>
    </r>
  </si>
  <si>
    <t>Estimativa:</t>
  </si>
  <si>
    <t>DAP (μ) =</t>
  </si>
  <si>
    <t>σ² (DAP) =</t>
  </si>
  <si>
    <t>Intervalo de confiança de 95%;</t>
  </si>
  <si>
    <t>μ (n° de palmiteiros) =</t>
  </si>
  <si>
    <t>σ² (n° de palmiteiros) =</t>
  </si>
  <si>
    <t>μ (Área basal) =</t>
  </si>
  <si>
    <t>σ² (Área basal) =</t>
  </si>
  <si>
    <t>1/ha</t>
  </si>
  <si>
    <t>(1/ha)²</t>
  </si>
  <si>
    <t>m²/ha</t>
  </si>
  <si>
    <t>(m²/ha)²</t>
  </si>
  <si>
    <t>N°Palm(μ) =</t>
  </si>
  <si>
    <t>Área b.(μ) =</t>
  </si>
  <si>
    <t>DAP =</t>
  </si>
  <si>
    <t>N° Palmit. =</t>
  </si>
  <si>
    <t>Área basal =</t>
  </si>
  <si>
    <r>
      <t>2)</t>
    </r>
    <r>
      <rPr>
        <sz val="10"/>
        <rFont val="Arial"/>
        <family val="2"/>
      </rPr>
      <t xml:space="preserve"> Erro amostral aceitável = 10%</t>
    </r>
  </si>
  <si>
    <t>Coeficiente de Variação Amostral:</t>
  </si>
  <si>
    <t>Erro Amostral Relativo:</t>
  </si>
  <si>
    <t>Coeficiente de Variação;</t>
  </si>
  <si>
    <t>N°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</si>
</sst>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4"/>
      <name val="Times New Roman"/>
      <family val="1"/>
      <charset val="1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5" xfId="0" applyFont="1" applyBorder="1"/>
    <xf numFmtId="0" fontId="3" fillId="0" borderId="0" xfId="0" applyFont="1"/>
    <xf numFmtId="0" fontId="3" fillId="0" borderId="7" xfId="0" applyFont="1" applyBorder="1"/>
    <xf numFmtId="0" fontId="0" fillId="0" borderId="0" xfId="0" applyBorder="1" applyAlignment="1"/>
    <xf numFmtId="0" fontId="0" fillId="0" borderId="1" xfId="0" applyBorder="1" applyAlignment="1"/>
    <xf numFmtId="0" fontId="0" fillId="0" borderId="1" xfId="0" applyBorder="1"/>
    <xf numFmtId="0" fontId="3" fillId="0" borderId="1" xfId="0" applyFont="1" applyBorder="1" applyAlignment="1"/>
    <xf numFmtId="0" fontId="0" fillId="0" borderId="0" xfId="0" applyBorder="1"/>
    <xf numFmtId="0" fontId="4" fillId="0" borderId="1" xfId="0" applyFont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Retângular; Densidade de Estande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Observado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8'!$M$5:$M$14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8'!$N$5:$N$14</c:f>
              <c:numCache>
                <c:formatCode>General</c:formatCode>
                <c:ptCount val="10"/>
                <c:pt idx="0">
                  <c:v>64.649904356373241</c:v>
                </c:pt>
                <c:pt idx="1">
                  <c:v>45.714385773453238</c:v>
                </c:pt>
                <c:pt idx="2">
                  <c:v>37.32563968323565</c:v>
                </c:pt>
                <c:pt idx="3">
                  <c:v>32.324952178186621</c:v>
                </c:pt>
                <c:pt idx="4">
                  <c:v>28.91231617594207</c:v>
                </c:pt>
                <c:pt idx="5">
                  <c:v>26.393212932141626</c:v>
                </c:pt>
                <c:pt idx="6">
                  <c:v>24.435367030153554</c:v>
                </c:pt>
                <c:pt idx="7">
                  <c:v>22.857192886726619</c:v>
                </c:pt>
                <c:pt idx="8">
                  <c:v>21.549968118791078</c:v>
                </c:pt>
                <c:pt idx="9">
                  <c:v>20.444094827818148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CE-4553-8BD0-D394F27489C6}"/>
            </c:ext>
          </c:extLst>
        </c:ser>
        <c:ser>
          <c:idx val="1"/>
          <c:order val="1"/>
          <c:tx>
            <c:v>200 m²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8'!$M$5:$M$14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8'!$O$5:$O$14</c:f>
              <c:numCache>
                <c:formatCode>General</c:formatCode>
                <c:ptCount val="10"/>
                <c:pt idx="0">
                  <c:v>40.347164748714853</c:v>
                </c:pt>
                <c:pt idx="1">
                  <c:v>28.91231617594207</c:v>
                </c:pt>
                <c:pt idx="2">
                  <c:v>23.606807304358089</c:v>
                </c:pt>
                <c:pt idx="3">
                  <c:v>20.444094827818148</c:v>
                </c:pt>
                <c:pt idx="4">
                  <c:v>18.285754309381296</c:v>
                </c:pt>
                <c:pt idx="5">
                  <c:v>16.692533527075724</c:v>
                </c:pt>
                <c:pt idx="6">
                  <c:v>15.45428305549391</c:v>
                </c:pt>
                <c:pt idx="7">
                  <c:v>14.456158087971035</c:v>
                </c:pt>
                <c:pt idx="8">
                  <c:v>13.629396551878765</c:v>
                </c:pt>
                <c:pt idx="9">
                  <c:v>12.929980871274648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CE-4553-8BD0-D394F27489C6}"/>
            </c:ext>
          </c:extLst>
        </c:ser>
        <c:ser>
          <c:idx val="2"/>
          <c:order val="2"/>
          <c:tx>
            <c:v>400 m²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8'!$M$5:$M$14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8'!$P$5:$P$14</c:f>
              <c:numCache>
                <c:formatCode>General</c:formatCode>
                <c:ptCount val="10"/>
                <c:pt idx="0">
                  <c:v>57.824632351884141</c:v>
                </c:pt>
                <c:pt idx="1">
                  <c:v>40.888189655636296</c:v>
                </c:pt>
                <c:pt idx="2">
                  <c:v>33.385067054151449</c:v>
                </c:pt>
                <c:pt idx="3">
                  <c:v>28.91231617594207</c:v>
                </c:pt>
                <c:pt idx="4">
                  <c:v>25.859961742549295</c:v>
                </c:pt>
                <c:pt idx="5">
                  <c:v>23.606807304358089</c:v>
                </c:pt>
                <c:pt idx="6">
                  <c:v>21.855656693832199</c:v>
                </c:pt>
                <c:pt idx="7">
                  <c:v>20.444094827818148</c:v>
                </c:pt>
                <c:pt idx="8">
                  <c:v>19.274877450628047</c:v>
                </c:pt>
                <c:pt idx="9">
                  <c:v>18.285754309381296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2CE-4553-8BD0-D394F27489C6}"/>
            </c:ext>
          </c:extLst>
        </c:ser>
        <c:ser>
          <c:idx val="3"/>
          <c:order val="3"/>
          <c:tx>
            <c:v>800 m²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8'!$M$5:$M$14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8'!$Q$5:$Q$14</c:f>
              <c:numCache>
                <c:formatCode>General</c:formatCode>
                <c:ptCount val="10"/>
                <c:pt idx="0">
                  <c:v>81.776379311272592</c:v>
                </c:pt>
                <c:pt idx="1">
                  <c:v>57.824632351884141</c:v>
                </c:pt>
                <c:pt idx="2">
                  <c:v>47.213614608716178</c:v>
                </c:pt>
                <c:pt idx="3">
                  <c:v>40.888189655636296</c:v>
                </c:pt>
                <c:pt idx="4">
                  <c:v>36.571508618762593</c:v>
                </c:pt>
                <c:pt idx="5">
                  <c:v>33.385067054151449</c:v>
                </c:pt>
                <c:pt idx="6">
                  <c:v>30.90856611098782</c:v>
                </c:pt>
                <c:pt idx="7">
                  <c:v>28.91231617594207</c:v>
                </c:pt>
                <c:pt idx="8">
                  <c:v>27.25879310375753</c:v>
                </c:pt>
                <c:pt idx="9">
                  <c:v>25.859961742549295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2CE-4553-8BD0-D394F274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726719"/>
        <c:axId val="676727135"/>
      </c:scatterChart>
      <c:valAx>
        <c:axId val="676726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Tamanho da Parcela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6727135"/>
        <c:crosses val="autoZero"/>
        <c:crossBetween val="midCat"/>
      </c:valAx>
      <c:valAx>
        <c:axId val="676727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Coeficiente de Variação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67267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Retangular; Área Basal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'Exercício Aula 8'!$N$17</c:f>
              <c:strCache>
                <c:ptCount val="1"/>
                <c:pt idx="0">
                  <c:v>Observado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8'!$M$18:$M$27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8'!$N$18:$N$27</c:f>
              <c:numCache>
                <c:formatCode>General</c:formatCode>
                <c:ptCount val="10"/>
                <c:pt idx="0">
                  <c:v>63.794468867997054</c:v>
                </c:pt>
                <c:pt idx="1">
                  <c:v>45.109501538754813</c:v>
                </c:pt>
                <c:pt idx="2">
                  <c:v>36.831753773747302</c:v>
                </c:pt>
                <c:pt idx="3">
                  <c:v>31.897234433998527</c:v>
                </c:pt>
                <c:pt idx="4">
                  <c:v>28.529753795467094</c:v>
                </c:pt>
                <c:pt idx="5">
                  <c:v>26.043982856409929</c:v>
                </c:pt>
                <c:pt idx="6">
                  <c:v>24.112042806596058</c:v>
                </c:pt>
                <c:pt idx="7">
                  <c:v>22.554750769377407</c:v>
                </c:pt>
                <c:pt idx="8">
                  <c:v>21.264822955999019</c:v>
                </c:pt>
                <c:pt idx="9">
                  <c:v>20.173582374357427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0A-4578-91F8-579C1D0EEBDD}"/>
            </c:ext>
          </c:extLst>
        </c:ser>
        <c:ser>
          <c:idx val="1"/>
          <c:order val="1"/>
          <c:tx>
            <c:strRef>
              <c:f>'Exercício Aula 8'!$O$17</c:f>
              <c:strCache>
                <c:ptCount val="1"/>
                <c:pt idx="0">
                  <c:v>200m²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8'!$M$18:$M$27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8'!$O$18:$O$27</c:f>
              <c:numCache>
                <c:formatCode>General</c:formatCode>
                <c:ptCount val="10"/>
                <c:pt idx="0">
                  <c:v>40.347164748714853</c:v>
                </c:pt>
                <c:pt idx="1">
                  <c:v>28.529753795467094</c:v>
                </c:pt>
                <c:pt idx="2">
                  <c:v>23.294446428708696</c:v>
                </c:pt>
                <c:pt idx="3">
                  <c:v>20.173582374357427</c:v>
                </c:pt>
                <c:pt idx="4">
                  <c:v>18.043800615501926</c:v>
                </c:pt>
                <c:pt idx="5">
                  <c:v>16.471661033726672</c:v>
                </c:pt>
                <c:pt idx="6">
                  <c:v>15.249794861664478</c:v>
                </c:pt>
                <c:pt idx="7">
                  <c:v>14.264876897733547</c:v>
                </c:pt>
                <c:pt idx="8">
                  <c:v>13.449054916238282</c:v>
                </c:pt>
                <c:pt idx="9">
                  <c:v>12.758893773599411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0A-4578-91F8-579C1D0EEBDD}"/>
            </c:ext>
          </c:extLst>
        </c:ser>
        <c:ser>
          <c:idx val="2"/>
          <c:order val="2"/>
          <c:tx>
            <c:strRef>
              <c:f>'Exercício Aula 8'!$P$17</c:f>
              <c:strCache>
                <c:ptCount val="1"/>
                <c:pt idx="0">
                  <c:v>400m²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8'!$M$18:$M$27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8'!$P$18:$P$27</c:f>
              <c:numCache>
                <c:formatCode>General</c:formatCode>
                <c:ptCount val="10"/>
                <c:pt idx="0">
                  <c:v>57.059507590934189</c:v>
                </c:pt>
                <c:pt idx="1">
                  <c:v>40.347164748714853</c:v>
                </c:pt>
                <c:pt idx="2">
                  <c:v>32.943322067453344</c:v>
                </c:pt>
                <c:pt idx="3">
                  <c:v>28.529753795467094</c:v>
                </c:pt>
                <c:pt idx="4">
                  <c:v>25.517787547198822</c:v>
                </c:pt>
                <c:pt idx="5">
                  <c:v>23.294446428708696</c:v>
                </c:pt>
                <c:pt idx="6">
                  <c:v>21.566466716773441</c:v>
                </c:pt>
                <c:pt idx="7">
                  <c:v>20.173582374357427</c:v>
                </c:pt>
                <c:pt idx="8">
                  <c:v>19.01983586364473</c:v>
                </c:pt>
                <c:pt idx="9">
                  <c:v>18.043800615501926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0A-4578-91F8-579C1D0EEBDD}"/>
            </c:ext>
          </c:extLst>
        </c:ser>
        <c:ser>
          <c:idx val="3"/>
          <c:order val="3"/>
          <c:tx>
            <c:strRef>
              <c:f>'Exercício Aula 8'!$Q$17</c:f>
              <c:strCache>
                <c:ptCount val="1"/>
                <c:pt idx="0">
                  <c:v>800m²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8'!$M$18:$M$27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8'!$Q$18:$Q$27</c:f>
              <c:numCache>
                <c:formatCode>General</c:formatCode>
                <c:ptCount val="10"/>
                <c:pt idx="0">
                  <c:v>80.694329497429706</c:v>
                </c:pt>
                <c:pt idx="1">
                  <c:v>57.059507590934189</c:v>
                </c:pt>
                <c:pt idx="2">
                  <c:v>46.588892857417392</c:v>
                </c:pt>
                <c:pt idx="3">
                  <c:v>40.347164748714853</c:v>
                </c:pt>
                <c:pt idx="4">
                  <c:v>36.087601231003852</c:v>
                </c:pt>
                <c:pt idx="5">
                  <c:v>32.943322067453344</c:v>
                </c:pt>
                <c:pt idx="6">
                  <c:v>30.499589723328956</c:v>
                </c:pt>
                <c:pt idx="7">
                  <c:v>28.529753795467094</c:v>
                </c:pt>
                <c:pt idx="8">
                  <c:v>26.898109832476564</c:v>
                </c:pt>
                <c:pt idx="9">
                  <c:v>25.517787547198822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0A-4578-91F8-579C1D0EE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16031"/>
        <c:axId val="10321087"/>
      </c:scatterChart>
      <c:valAx>
        <c:axId val="15416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Tamanho das Parcelas (m²)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21087"/>
        <c:crosses val="autoZero"/>
        <c:crossBetween val="midCat"/>
      </c:valAx>
      <c:valAx>
        <c:axId val="10321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Coeficiente de Variação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4160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Circular; Densidade de Estande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'Exercício Aula 8'!$N$30</c:f>
              <c:strCache>
                <c:ptCount val="1"/>
                <c:pt idx="0">
                  <c:v>Observado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8'!$M$31:$M$40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8'!$N$31:$N$40</c:f>
              <c:numCache>
                <c:formatCode>General</c:formatCode>
                <c:ptCount val="10"/>
                <c:pt idx="0">
                  <c:v>52.568254488619061</c:v>
                </c:pt>
                <c:pt idx="1">
                  <c:v>37.171369224042706</c:v>
                </c:pt>
                <c:pt idx="2">
                  <c:v>30.350295879832967</c:v>
                </c:pt>
                <c:pt idx="3">
                  <c:v>26.284127244309531</c:v>
                </c:pt>
                <c:pt idx="4">
                  <c:v>23.509238099012133</c:v>
                </c:pt>
                <c:pt idx="5">
                  <c:v>21.460900027648027</c:v>
                </c:pt>
                <c:pt idx="6">
                  <c:v>19.868932604805849</c:v>
                </c:pt>
                <c:pt idx="7">
                  <c:v>18.585684612021353</c:v>
                </c:pt>
                <c:pt idx="8">
                  <c:v>17.522751496206354</c:v>
                </c:pt>
                <c:pt idx="9">
                  <c:v>16.623541680340601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F7-44CE-8528-38D3E174AD20}"/>
            </c:ext>
          </c:extLst>
        </c:ser>
        <c:ser>
          <c:idx val="1"/>
          <c:order val="1"/>
          <c:tx>
            <c:strRef>
              <c:f>'Exercício Aula 8'!$O$30</c:f>
              <c:strCache>
                <c:ptCount val="1"/>
                <c:pt idx="0">
                  <c:v>200m²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8'!$M$31:$M$40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8'!$O$31:$O$40</c:f>
              <c:numCache>
                <c:formatCode>General</c:formatCode>
                <c:ptCount val="10"/>
                <c:pt idx="0">
                  <c:v>33.247083360681238</c:v>
                </c:pt>
                <c:pt idx="1">
                  <c:v>23.509238099012133</c:v>
                </c:pt>
                <c:pt idx="2">
                  <c:v>19.19521252805924</c:v>
                </c:pt>
                <c:pt idx="3">
                  <c:v>16.623541680340619</c:v>
                </c:pt>
                <c:pt idx="4">
                  <c:v>14.868547689617081</c:v>
                </c:pt>
                <c:pt idx="5">
                  <c:v>13.57306494490766</c:v>
                </c:pt>
                <c:pt idx="6">
                  <c:v>12.566216341513732</c:v>
                </c:pt>
                <c:pt idx="7">
                  <c:v>11.754619049506067</c:v>
                </c:pt>
                <c:pt idx="8">
                  <c:v>11.082361120227079</c:v>
                </c:pt>
                <c:pt idx="9">
                  <c:v>10.513650897723812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F7-44CE-8528-38D3E174AD20}"/>
            </c:ext>
          </c:extLst>
        </c:ser>
        <c:ser>
          <c:idx val="2"/>
          <c:order val="2"/>
          <c:tx>
            <c:strRef>
              <c:f>'Exercício Aula 8'!$P$30</c:f>
              <c:strCache>
                <c:ptCount val="1"/>
                <c:pt idx="0">
                  <c:v>400m²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8'!$M$31:$M$40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8'!$P$31:$P$40</c:f>
              <c:numCache>
                <c:formatCode>General</c:formatCode>
                <c:ptCount val="10"/>
                <c:pt idx="0">
                  <c:v>47.018476198024267</c:v>
                </c:pt>
                <c:pt idx="1">
                  <c:v>33.247083360681238</c:v>
                </c:pt>
                <c:pt idx="2">
                  <c:v>27.14612988981532</c:v>
                </c:pt>
                <c:pt idx="3">
                  <c:v>23.509238099012133</c:v>
                </c:pt>
                <c:pt idx="4">
                  <c:v>21.027301795447624</c:v>
                </c:pt>
                <c:pt idx="5">
                  <c:v>19.19521252805924</c:v>
                </c:pt>
                <c:pt idx="6">
                  <c:v>17.771313577883134</c:v>
                </c:pt>
                <c:pt idx="7">
                  <c:v>16.623541680340619</c:v>
                </c:pt>
                <c:pt idx="8">
                  <c:v>15.672825399341422</c:v>
                </c:pt>
                <c:pt idx="9">
                  <c:v>14.868547689617081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1F7-44CE-8528-38D3E174AD20}"/>
            </c:ext>
          </c:extLst>
        </c:ser>
        <c:ser>
          <c:idx val="3"/>
          <c:order val="3"/>
          <c:tx>
            <c:strRef>
              <c:f>'Exercício Aula 8'!$Q$30</c:f>
              <c:strCache>
                <c:ptCount val="1"/>
                <c:pt idx="0">
                  <c:v>800m²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8'!$M$31:$M$40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8'!$Q$31:$Q$40</c:f>
              <c:numCache>
                <c:formatCode>General</c:formatCode>
                <c:ptCount val="10"/>
                <c:pt idx="0">
                  <c:v>66.494166721362475</c:v>
                </c:pt>
                <c:pt idx="1">
                  <c:v>47.018476198024267</c:v>
                </c:pt>
                <c:pt idx="2">
                  <c:v>38.390425056118481</c:v>
                </c:pt>
                <c:pt idx="3">
                  <c:v>33.247083360681238</c:v>
                </c:pt>
                <c:pt idx="4">
                  <c:v>29.737095379234162</c:v>
                </c:pt>
                <c:pt idx="5">
                  <c:v>27.14612988981532</c:v>
                </c:pt>
                <c:pt idx="6">
                  <c:v>25.132432683027464</c:v>
                </c:pt>
                <c:pt idx="7">
                  <c:v>23.509238099012133</c:v>
                </c:pt>
                <c:pt idx="8">
                  <c:v>22.164722240454157</c:v>
                </c:pt>
                <c:pt idx="9">
                  <c:v>21.027301795447624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1F7-44CE-8528-38D3E174A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5257519"/>
        <c:axId val="685252943"/>
      </c:scatterChart>
      <c:valAx>
        <c:axId val="685257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Tamanho da Parcela (m²)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85252943"/>
        <c:crosses val="autoZero"/>
        <c:crossBetween val="midCat"/>
      </c:valAx>
      <c:valAx>
        <c:axId val="685252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Coeficiente de Variação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852575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 Circular; Área Basal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'Exercício Aula 8'!$N$43</c:f>
              <c:strCache>
                <c:ptCount val="1"/>
                <c:pt idx="0">
                  <c:v>Observado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8'!$M$44:$M$53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8'!$N$44:$N$53</c:f>
              <c:numCache>
                <c:formatCode>General</c:formatCode>
                <c:ptCount val="10"/>
                <c:pt idx="0">
                  <c:v>64.649904356373241</c:v>
                </c:pt>
                <c:pt idx="1">
                  <c:v>45.714385773453238</c:v>
                </c:pt>
                <c:pt idx="2">
                  <c:v>37.32563968323565</c:v>
                </c:pt>
                <c:pt idx="3">
                  <c:v>32.324952178186621</c:v>
                </c:pt>
                <c:pt idx="4">
                  <c:v>28.91231617594207</c:v>
                </c:pt>
                <c:pt idx="5">
                  <c:v>26.393212932141626</c:v>
                </c:pt>
                <c:pt idx="6">
                  <c:v>24.435367030153554</c:v>
                </c:pt>
                <c:pt idx="7">
                  <c:v>22.857192886726619</c:v>
                </c:pt>
                <c:pt idx="8">
                  <c:v>21.549968118791078</c:v>
                </c:pt>
                <c:pt idx="9">
                  <c:v>20.444094827818148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E2-4AF2-8CD7-1764E1C2A4F6}"/>
            </c:ext>
          </c:extLst>
        </c:ser>
        <c:ser>
          <c:idx val="1"/>
          <c:order val="1"/>
          <c:tx>
            <c:strRef>
              <c:f>'Exercício Aula 8'!$O$43</c:f>
              <c:strCache>
                <c:ptCount val="1"/>
                <c:pt idx="0">
                  <c:v>200m²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8'!$M$44:$M$53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8'!$O$44:$O$53</c:f>
              <c:numCache>
                <c:formatCode>General</c:formatCode>
                <c:ptCount val="10"/>
                <c:pt idx="0">
                  <c:v>36.319895577660738</c:v>
                </c:pt>
                <c:pt idx="1">
                  <c:v>25.682044454951207</c:v>
                </c:pt>
                <c:pt idx="2">
                  <c:v>20.969301488701525</c:v>
                </c:pt>
                <c:pt idx="3">
                  <c:v>18.159947788830369</c:v>
                </c:pt>
                <c:pt idx="4">
                  <c:v>16.24275108946868</c:v>
                </c:pt>
                <c:pt idx="5">
                  <c:v>14.827535279406014</c:v>
                </c:pt>
                <c:pt idx="6">
                  <c:v>13.727630191760705</c:v>
                </c:pt>
                <c:pt idx="7">
                  <c:v>12.841022227475603</c:v>
                </c:pt>
                <c:pt idx="8">
                  <c:v>12.106631859220245</c:v>
                </c:pt>
                <c:pt idx="9">
                  <c:v>11.485359440488487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1E2-4AF2-8CD7-1764E1C2A4F6}"/>
            </c:ext>
          </c:extLst>
        </c:ser>
        <c:ser>
          <c:idx val="2"/>
          <c:order val="2"/>
          <c:tx>
            <c:strRef>
              <c:f>'Exercício Aula 8'!$P$43</c:f>
              <c:strCache>
                <c:ptCount val="1"/>
                <c:pt idx="0">
                  <c:v>400m²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8'!$M$44:$M$53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8'!$P$44:$P$53</c:f>
              <c:numCache>
                <c:formatCode>General</c:formatCode>
                <c:ptCount val="10"/>
                <c:pt idx="0">
                  <c:v>51.364088909902414</c:v>
                </c:pt>
                <c:pt idx="1">
                  <c:v>36.319895577660738</c:v>
                </c:pt>
                <c:pt idx="2">
                  <c:v>29.655070558812028</c:v>
                </c:pt>
                <c:pt idx="3">
                  <c:v>25.682044454951207</c:v>
                </c:pt>
                <c:pt idx="4">
                  <c:v>22.970718880976975</c:v>
                </c:pt>
                <c:pt idx="5">
                  <c:v>20.969301488701525</c:v>
                </c:pt>
                <c:pt idx="6">
                  <c:v>19.413800796430358</c:v>
                </c:pt>
                <c:pt idx="7">
                  <c:v>18.159947788830369</c:v>
                </c:pt>
                <c:pt idx="8">
                  <c:v>17.121362969967471</c:v>
                </c:pt>
                <c:pt idx="9">
                  <c:v>16.24275108946868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1E2-4AF2-8CD7-1764E1C2A4F6}"/>
            </c:ext>
          </c:extLst>
        </c:ser>
        <c:ser>
          <c:idx val="3"/>
          <c:order val="3"/>
          <c:tx>
            <c:strRef>
              <c:f>'Exercício Aula 8'!$Q$43</c:f>
              <c:strCache>
                <c:ptCount val="1"/>
                <c:pt idx="0">
                  <c:v>800m²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'Exercício Aula 8'!$M$44:$M$53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'Exercício Aula 8'!$Q$44:$Q$53</c:f>
              <c:numCache>
                <c:formatCode>General</c:formatCode>
                <c:ptCount val="10"/>
                <c:pt idx="0">
                  <c:v>72.639791155321475</c:v>
                </c:pt>
                <c:pt idx="1">
                  <c:v>51.364088909902414</c:v>
                </c:pt>
                <c:pt idx="2">
                  <c:v>41.93860297740305</c:v>
                </c:pt>
                <c:pt idx="3">
                  <c:v>36.319895577660738</c:v>
                </c:pt>
                <c:pt idx="4">
                  <c:v>32.485502178937359</c:v>
                </c:pt>
                <c:pt idx="5">
                  <c:v>29.655070558812028</c:v>
                </c:pt>
                <c:pt idx="6">
                  <c:v>27.455260383521409</c:v>
                </c:pt>
                <c:pt idx="7">
                  <c:v>25.682044454951207</c:v>
                </c:pt>
                <c:pt idx="8">
                  <c:v>24.213263718440491</c:v>
                </c:pt>
                <c:pt idx="9">
                  <c:v>22.970718880976975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1E2-4AF2-8CD7-1764E1C2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694495"/>
        <c:axId val="805693247"/>
      </c:scatterChart>
      <c:valAx>
        <c:axId val="805694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Tamanho da Parcela (m²)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5693247"/>
        <c:crosses val="autoZero"/>
        <c:crossBetween val="midCat"/>
      </c:valAx>
      <c:valAx>
        <c:axId val="80569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Coeficiente de Variação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5694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21897</xdr:colOff>
      <xdr:row>58</xdr:row>
      <xdr:rowOff>159694</xdr:rowOff>
    </xdr:from>
    <xdr:to>
      <xdr:col>17</xdr:col>
      <xdr:colOff>1</xdr:colOff>
      <xdr:row>79</xdr:row>
      <xdr:rowOff>142328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505B31-B06C-4C9E-A246-F599F82EB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59</xdr:row>
      <xdr:rowOff>10947</xdr:rowOff>
    </xdr:from>
    <xdr:to>
      <xdr:col>8</xdr:col>
      <xdr:colOff>32844</xdr:colOff>
      <xdr:row>79</xdr:row>
      <xdr:rowOff>142328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A1A195-F0D0-41B0-833A-6DD3ADB6C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81</xdr:row>
      <xdr:rowOff>13355</xdr:rowOff>
    </xdr:from>
    <xdr:to>
      <xdr:col>7</xdr:col>
      <xdr:colOff>733535</xdr:colOff>
      <xdr:row>101</xdr:row>
      <xdr:rowOff>142327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ECDF5BD-297C-4051-B8BE-3553E503C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2189</xdr:colOff>
      <xdr:row>81</xdr:row>
      <xdr:rowOff>2406</xdr:rowOff>
    </xdr:from>
    <xdr:to>
      <xdr:col>17</xdr:col>
      <xdr:colOff>32845</xdr:colOff>
      <xdr:row>101</xdr:row>
      <xdr:rowOff>142327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C3D828-9FFC-4AB8-82FF-9A4C52DC8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21</xdr:col>
      <xdr:colOff>701551</xdr:colOff>
      <xdr:row>47</xdr:row>
      <xdr:rowOff>56134</xdr:rowOff>
    </xdr:from>
    <xdr:ext cx="758734" cy="33836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55CD3D4B-3301-4FBF-9AD6-DF3F29F17A27}"/>
                </a:ext>
              </a:extLst>
            </xdr:cNvPr>
            <xdr:cNvSpPr txBox="1"/>
          </xdr:nvSpPr>
          <xdr:spPr>
            <a:xfrm>
              <a:off x="16963184" y="7883533"/>
              <a:ext cx="758734" cy="3383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l-GR" sz="1100" i="1">
                            <a:latin typeface="Cambria Math" panose="02040503050406030204" pitchFamily="18" charset="0"/>
                          </a:rPr>
                          <m:t>𝜎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²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begChr m:val="["/>
                        <m:endChr m:val="]"/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f>
                          <m:f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num>
                          <m:den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55CD3D4B-3301-4FBF-9AD6-DF3F29F17A27}"/>
                </a:ext>
              </a:extLst>
            </xdr:cNvPr>
            <xdr:cNvSpPr txBox="1"/>
          </xdr:nvSpPr>
          <xdr:spPr>
            <a:xfrm>
              <a:off x="16963184" y="7883533"/>
              <a:ext cx="758734" cy="3383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l-GR" sz="1100" i="0">
                  <a:latin typeface="Cambria Math" panose="02040503050406030204" pitchFamily="18" charset="0"/>
                </a:rPr>
                <a:t>𝜎</a:t>
              </a:r>
              <a:r>
                <a:rPr lang="pt-BR" sz="1100" b="0" i="0">
                  <a:latin typeface="Cambria Math" panose="02040503050406030204" pitchFamily="18" charset="0"/>
                </a:rPr>
                <a:t>²/𝑛∗[1−𝑛/𝑁]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22</xdr:col>
      <xdr:colOff>55080</xdr:colOff>
      <xdr:row>50</xdr:row>
      <xdr:rowOff>62585</xdr:rowOff>
    </xdr:from>
    <xdr:ext cx="1940981" cy="32252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1FC64F54-A5DF-42D1-A643-71809312D801}"/>
                </a:ext>
              </a:extLst>
            </xdr:cNvPr>
            <xdr:cNvSpPr txBox="1"/>
          </xdr:nvSpPr>
          <xdr:spPr>
            <a:xfrm>
              <a:off x="17084858" y="8373916"/>
              <a:ext cx="1940981" cy="3225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4,27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36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begChr m:val="["/>
                        <m:endChr m:val="]"/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f>
                          <m:f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36</m:t>
                            </m:r>
                          </m:num>
                          <m:den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20.000</m:t>
                            </m:r>
                          </m:den>
                        </m:f>
                      </m:e>
                    </m:d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𝟎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𝟏𝟏𝟖𝟑𝟗</m:t>
                    </m:r>
                  </m:oMath>
                </m:oMathPara>
              </a14:m>
              <a:endParaRPr lang="pt-BR" sz="1100" b="1"/>
            </a:p>
          </xdr:txBody>
        </xdr:sp>
      </mc:Choice>
      <mc:Fallback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1FC64F54-A5DF-42D1-A643-71809312D801}"/>
                </a:ext>
              </a:extLst>
            </xdr:cNvPr>
            <xdr:cNvSpPr txBox="1"/>
          </xdr:nvSpPr>
          <xdr:spPr>
            <a:xfrm>
              <a:off x="17084858" y="8373916"/>
              <a:ext cx="1940981" cy="3225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4,27/36∗[1−36/20.000]=</a:t>
              </a:r>
              <a:r>
                <a:rPr lang="pt-BR" sz="1100" b="1" i="0">
                  <a:latin typeface="Cambria Math" panose="02040503050406030204" pitchFamily="18" charset="0"/>
                </a:rPr>
                <a:t>𝟎,𝟏𝟏𝟖𝟑𝟗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28</xdr:col>
      <xdr:colOff>247117</xdr:colOff>
      <xdr:row>48</xdr:row>
      <xdr:rowOff>8816</xdr:rowOff>
    </xdr:from>
    <xdr:ext cx="1135546" cy="2523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C914347F-EB97-43EB-AC66-095AF00C1B1A}"/>
                </a:ext>
              </a:extLst>
            </xdr:cNvPr>
            <xdr:cNvSpPr txBox="1"/>
          </xdr:nvSpPr>
          <xdr:spPr>
            <a:xfrm>
              <a:off x="18045040" y="9917889"/>
              <a:ext cx="1135546" cy="252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𝑡</m:t>
                    </m:r>
                    <m:d>
                      <m:dPr>
                        <m:begChr m:val="["/>
                        <m:endChr m:val="]"/>
                        <m:ctrlPr>
                          <a:rPr lang="pt-BR" sz="1100" b="0" i="1" baseline="-25000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100" b="0" i="1" baseline="-25000">
                            <a:latin typeface="Cambria Math" panose="02040503050406030204" pitchFamily="18" charset="0"/>
                          </a:rPr>
                          <m:t>0,05;36−1</m:t>
                        </m:r>
                      </m:e>
                    </m:d>
                    <m:r>
                      <a:rPr lang="pt-BR" sz="1100" b="0" i="1" baseline="0">
                        <a:latin typeface="Cambria Math" panose="02040503050406030204" pitchFamily="18" charset="0"/>
                      </a:rPr>
                      <m:t>=2,03</m:t>
                    </m:r>
                  </m:oMath>
                </m:oMathPara>
              </a14:m>
              <a:endParaRPr lang="pt-BR" sz="1100" baseline="0"/>
            </a:p>
          </xdr:txBody>
        </xdr:sp>
      </mc:Choice>
      <mc:Fallback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C914347F-EB97-43EB-AC66-095AF00C1B1A}"/>
                </a:ext>
              </a:extLst>
            </xdr:cNvPr>
            <xdr:cNvSpPr txBox="1"/>
          </xdr:nvSpPr>
          <xdr:spPr>
            <a:xfrm>
              <a:off x="18045040" y="9917889"/>
              <a:ext cx="1135546" cy="252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 𝑡</a:t>
              </a:r>
              <a:r>
                <a:rPr lang="pt-BR" sz="1100" b="0" i="0" baseline="-25000">
                  <a:latin typeface="Cambria Math" panose="02040503050406030204" pitchFamily="18" charset="0"/>
                </a:rPr>
                <a:t>[0,05;36−1]</a:t>
              </a:r>
              <a:r>
                <a:rPr lang="pt-BR" sz="1100" b="0" i="0" baseline="0">
                  <a:latin typeface="Cambria Math" panose="02040503050406030204" pitchFamily="18" charset="0"/>
                </a:rPr>
                <a:t>=2,03</a:t>
              </a:r>
              <a:endParaRPr lang="pt-BR" sz="1100" baseline="0"/>
            </a:p>
          </xdr:txBody>
        </xdr:sp>
      </mc:Fallback>
    </mc:AlternateContent>
    <xdr:clientData/>
  </xdr:oneCellAnchor>
  <xdr:oneCellAnchor>
    <xdr:from>
      <xdr:col>28</xdr:col>
      <xdr:colOff>15444</xdr:colOff>
      <xdr:row>49</xdr:row>
      <xdr:rowOff>138171</xdr:rowOff>
    </xdr:from>
    <xdr:ext cx="2434940" cy="2523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CaixaDeTexto 9">
              <a:extLst>
                <a:ext uri="{FF2B5EF4-FFF2-40B4-BE49-F238E27FC236}">
                  <a16:creationId xmlns:a16="http://schemas.microsoft.com/office/drawing/2014/main" id="{999977C2-8328-4EAF-B930-C3020859A37F}"/>
                </a:ext>
              </a:extLst>
            </xdr:cNvPr>
            <xdr:cNvSpPr txBox="1"/>
          </xdr:nvSpPr>
          <xdr:spPr>
            <a:xfrm>
              <a:off x="17813367" y="10208554"/>
              <a:ext cx="2434940" cy="252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 6,66 ±2,03</m:t>
                    </m:r>
                    <m:rad>
                      <m:radPr>
                        <m:degHide m:val="on"/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0,11839</m:t>
                        </m:r>
                      </m:e>
                    </m:rad>
                    <m:r>
                      <a:rPr lang="pt-BR" sz="1100" b="0" i="1">
                        <a:latin typeface="Cambria Math" panose="02040503050406030204" pitchFamily="18" charset="0"/>
                      </a:rPr>
                      <m:t>⇒6,66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±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0,6984</m:t>
                    </m:r>
                  </m:oMath>
                </m:oMathPara>
              </a14:m>
              <a:endParaRPr lang="pt-BR" sz="1100" baseline="0"/>
            </a:p>
          </xdr:txBody>
        </xdr:sp>
      </mc:Choice>
      <mc:Fallback>
        <xdr:sp macro="" textlink="">
          <xdr:nvSpPr>
            <xdr:cNvPr id="10" name="CaixaDeTexto 9">
              <a:extLst>
                <a:ext uri="{FF2B5EF4-FFF2-40B4-BE49-F238E27FC236}">
                  <a16:creationId xmlns:a16="http://schemas.microsoft.com/office/drawing/2014/main" id="{999977C2-8328-4EAF-B930-C3020859A37F}"/>
                </a:ext>
              </a:extLst>
            </xdr:cNvPr>
            <xdr:cNvSpPr txBox="1"/>
          </xdr:nvSpPr>
          <xdr:spPr>
            <a:xfrm>
              <a:off x="17813367" y="10208554"/>
              <a:ext cx="2434940" cy="252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 6,66 ±2,03√0,11839⇒6,66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±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0,6984</a:t>
              </a:r>
              <a:endParaRPr lang="pt-BR" sz="1100" baseline="0"/>
            </a:p>
          </xdr:txBody>
        </xdr:sp>
      </mc:Fallback>
    </mc:AlternateContent>
    <xdr:clientData/>
  </xdr:oneCellAnchor>
  <xdr:oneCellAnchor>
    <xdr:from>
      <xdr:col>27</xdr:col>
      <xdr:colOff>129437</xdr:colOff>
      <xdr:row>51</xdr:row>
      <xdr:rowOff>67808</xdr:rowOff>
    </xdr:from>
    <xdr:ext cx="2434940" cy="17031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CaixaDeTexto 10">
              <a:extLst>
                <a:ext uri="{FF2B5EF4-FFF2-40B4-BE49-F238E27FC236}">
                  <a16:creationId xmlns:a16="http://schemas.microsoft.com/office/drawing/2014/main" id="{95A36AC0-102C-4D39-9D3C-CC4A724F1F5D}"/>
                </a:ext>
              </a:extLst>
            </xdr:cNvPr>
            <xdr:cNvSpPr txBox="1"/>
          </xdr:nvSpPr>
          <xdr:spPr>
            <a:xfrm>
              <a:off x="20999941" y="8540449"/>
              <a:ext cx="2434940" cy="1703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𝟔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𝟔𝟔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 ±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𝟎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𝟕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𝒄𝒎</m:t>
                    </m:r>
                  </m:oMath>
                </m:oMathPara>
              </a14:m>
              <a:endParaRPr lang="pt-BR" sz="1100" b="1" baseline="0"/>
            </a:p>
          </xdr:txBody>
        </xdr:sp>
      </mc:Choice>
      <mc:Fallback>
        <xdr:sp macro="" textlink="">
          <xdr:nvSpPr>
            <xdr:cNvPr id="11" name="CaixaDeTexto 10">
              <a:extLst>
                <a:ext uri="{FF2B5EF4-FFF2-40B4-BE49-F238E27FC236}">
                  <a16:creationId xmlns:a16="http://schemas.microsoft.com/office/drawing/2014/main" id="{95A36AC0-102C-4D39-9D3C-CC4A724F1F5D}"/>
                </a:ext>
              </a:extLst>
            </xdr:cNvPr>
            <xdr:cNvSpPr txBox="1"/>
          </xdr:nvSpPr>
          <xdr:spPr>
            <a:xfrm>
              <a:off x="20999941" y="8540449"/>
              <a:ext cx="2434940" cy="1703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100" b="1" i="0">
                  <a:latin typeface="Cambria Math" panose="02040503050406030204" pitchFamily="18" charset="0"/>
                </a:rPr>
                <a:t> 𝟔,𝟔𝟔 ±𝟎,𝟕 𝒄𝒎</a:t>
              </a:r>
              <a:endParaRPr lang="pt-BR" sz="1100" b="1" baseline="0"/>
            </a:p>
          </xdr:txBody>
        </xdr:sp>
      </mc:Fallback>
    </mc:AlternateContent>
    <xdr:clientData/>
  </xdr:oneCellAnchor>
  <xdr:oneCellAnchor>
    <xdr:from>
      <xdr:col>22</xdr:col>
      <xdr:colOff>61532</xdr:colOff>
      <xdr:row>53</xdr:row>
      <xdr:rowOff>107445</xdr:rowOff>
    </xdr:from>
    <xdr:ext cx="2259658" cy="32598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CaixaDeTexto 11">
              <a:extLst>
                <a:ext uri="{FF2B5EF4-FFF2-40B4-BE49-F238E27FC236}">
                  <a16:creationId xmlns:a16="http://schemas.microsoft.com/office/drawing/2014/main" id="{6259BBD9-2B4E-4D28-8FE0-9A2F45591AE8}"/>
                </a:ext>
              </a:extLst>
            </xdr:cNvPr>
            <xdr:cNvSpPr txBox="1"/>
          </xdr:nvSpPr>
          <xdr:spPr>
            <a:xfrm>
              <a:off x="17091310" y="8887344"/>
              <a:ext cx="2259658" cy="3259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65956,3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36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begChr m:val="["/>
                        <m:endChr m:val="]"/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f>
                          <m:f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36</m:t>
                            </m:r>
                          </m:num>
                          <m:den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20.000</m:t>
                            </m:r>
                          </m:den>
                        </m:f>
                      </m:e>
                    </m:d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𝟏𝟖𝟐𝟖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𝟖𝟐𝟏</m:t>
                    </m:r>
                  </m:oMath>
                </m:oMathPara>
              </a14:m>
              <a:endParaRPr lang="pt-BR" sz="1100" b="1"/>
            </a:p>
          </xdr:txBody>
        </xdr:sp>
      </mc:Choice>
      <mc:Fallback>
        <xdr:sp macro="" textlink="">
          <xdr:nvSpPr>
            <xdr:cNvPr id="12" name="CaixaDeTexto 11">
              <a:extLst>
                <a:ext uri="{FF2B5EF4-FFF2-40B4-BE49-F238E27FC236}">
                  <a16:creationId xmlns:a16="http://schemas.microsoft.com/office/drawing/2014/main" id="{6259BBD9-2B4E-4D28-8FE0-9A2F45591AE8}"/>
                </a:ext>
              </a:extLst>
            </xdr:cNvPr>
            <xdr:cNvSpPr txBox="1"/>
          </xdr:nvSpPr>
          <xdr:spPr>
            <a:xfrm>
              <a:off x="17091310" y="8887344"/>
              <a:ext cx="2259658" cy="3259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65956,3/36∗[1−36/20.000]=</a:t>
              </a:r>
              <a:r>
                <a:rPr lang="pt-BR" sz="1100" b="1" i="0">
                  <a:latin typeface="Cambria Math" panose="02040503050406030204" pitchFamily="18" charset="0"/>
                </a:rPr>
                <a:t>𝟏𝟖𝟐𝟖,𝟖𝟐𝟏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22</xdr:col>
      <xdr:colOff>60302</xdr:colOff>
      <xdr:row>56</xdr:row>
      <xdr:rowOff>83171</xdr:rowOff>
    </xdr:from>
    <xdr:ext cx="1850315" cy="32598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E8702DF6-4E08-42C9-B171-AA4BC908BEAB}"/>
                </a:ext>
              </a:extLst>
            </xdr:cNvPr>
            <xdr:cNvSpPr txBox="1"/>
          </xdr:nvSpPr>
          <xdr:spPr>
            <a:xfrm>
              <a:off x="17090080" y="9347002"/>
              <a:ext cx="1850315" cy="3259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9,235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36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∗</m:t>
                    </m:r>
                    <m:d>
                      <m:dPr>
                        <m:begChr m:val="["/>
                        <m:endChr m:val="]"/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f>
                          <m:f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36</m:t>
                            </m:r>
                          </m:num>
                          <m:den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20.000</m:t>
                            </m:r>
                          </m:den>
                        </m:f>
                      </m:e>
                    </m:d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𝟎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𝟐𝟓𝟔</m:t>
                    </m:r>
                  </m:oMath>
                </m:oMathPara>
              </a14:m>
              <a:endParaRPr lang="pt-BR" sz="1100" b="1"/>
            </a:p>
          </xdr:txBody>
        </xdr:sp>
      </mc:Choice>
      <mc:Fallback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E8702DF6-4E08-42C9-B171-AA4BC908BEAB}"/>
                </a:ext>
              </a:extLst>
            </xdr:cNvPr>
            <xdr:cNvSpPr txBox="1"/>
          </xdr:nvSpPr>
          <xdr:spPr>
            <a:xfrm>
              <a:off x="17090080" y="9347002"/>
              <a:ext cx="1850315" cy="3259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9,235/36∗[1−36/20.000]=</a:t>
              </a:r>
              <a:r>
                <a:rPr lang="pt-BR" sz="1100" b="1" i="0">
                  <a:latin typeface="Cambria Math" panose="02040503050406030204" pitchFamily="18" charset="0"/>
                </a:rPr>
                <a:t>𝟎,𝟐𝟓𝟔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27</xdr:col>
      <xdr:colOff>368710</xdr:colOff>
      <xdr:row>52</xdr:row>
      <xdr:rowOff>121578</xdr:rowOff>
    </xdr:from>
    <xdr:ext cx="3856089" cy="2523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8A462DD3-FE35-428F-BB75-087A1FAAA764}"/>
                </a:ext>
              </a:extLst>
            </xdr:cNvPr>
            <xdr:cNvSpPr txBox="1"/>
          </xdr:nvSpPr>
          <xdr:spPr>
            <a:xfrm>
              <a:off x="21239214" y="8755530"/>
              <a:ext cx="3856089" cy="252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 231,61 ±2,03</m:t>
                    </m:r>
                    <m:rad>
                      <m:radPr>
                        <m:degHide m:val="on"/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18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28,821</m:t>
                        </m:r>
                      </m:e>
                    </m:rad>
                    <m:r>
                      <a:rPr lang="pt-BR" sz="1100" b="0" i="1">
                        <a:latin typeface="Cambria Math" panose="02040503050406030204" pitchFamily="18" charset="0"/>
                      </a:rPr>
                      <m:t>⇒231,61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±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86,812</m:t>
                    </m:r>
                  </m:oMath>
                </m:oMathPara>
              </a14:m>
              <a:endParaRPr lang="pt-BR" sz="1100" baseline="0"/>
            </a:p>
          </xdr:txBody>
        </xdr:sp>
      </mc:Choice>
      <mc:Fallback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8A462DD3-FE35-428F-BB75-087A1FAAA764}"/>
                </a:ext>
              </a:extLst>
            </xdr:cNvPr>
            <xdr:cNvSpPr txBox="1"/>
          </xdr:nvSpPr>
          <xdr:spPr>
            <a:xfrm>
              <a:off x="21239214" y="8755530"/>
              <a:ext cx="3856089" cy="252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 231,61 ±2,03√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18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28,821</a:t>
              </a:r>
              <a:r>
                <a:rPr lang="pt-BR" sz="1100" b="0" i="0">
                  <a:latin typeface="Cambria Math" panose="02040503050406030204" pitchFamily="18" charset="0"/>
                </a:rPr>
                <a:t>⇒231,61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±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86,812</a:t>
              </a:r>
              <a:endParaRPr lang="pt-BR" sz="1100" baseline="0"/>
            </a:p>
          </xdr:txBody>
        </xdr:sp>
      </mc:Fallback>
    </mc:AlternateContent>
    <xdr:clientData/>
  </xdr:oneCellAnchor>
  <xdr:oneCellAnchor>
    <xdr:from>
      <xdr:col>27</xdr:col>
      <xdr:colOff>205023</xdr:colOff>
      <xdr:row>54</xdr:row>
      <xdr:rowOff>81941</xdr:rowOff>
    </xdr:from>
    <xdr:ext cx="2434940" cy="17031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D1BD8563-5108-40C1-ADB9-449AE7921E65}"/>
                </a:ext>
              </a:extLst>
            </xdr:cNvPr>
            <xdr:cNvSpPr txBox="1"/>
          </xdr:nvSpPr>
          <xdr:spPr>
            <a:xfrm>
              <a:off x="21075527" y="9023151"/>
              <a:ext cx="2434940" cy="1703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𝟐𝟑𝟏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𝟔𝟏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 ±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𝟖𝟕</m:t>
                    </m:r>
                  </m:oMath>
                </m:oMathPara>
              </a14:m>
              <a:endParaRPr lang="pt-BR" sz="1100" b="1" baseline="0"/>
            </a:p>
          </xdr:txBody>
        </xdr:sp>
      </mc:Choice>
      <mc:Fallback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D1BD8563-5108-40C1-ADB9-449AE7921E65}"/>
                </a:ext>
              </a:extLst>
            </xdr:cNvPr>
            <xdr:cNvSpPr txBox="1"/>
          </xdr:nvSpPr>
          <xdr:spPr>
            <a:xfrm>
              <a:off x="21075527" y="9023151"/>
              <a:ext cx="2434940" cy="1703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100" b="1" i="0">
                  <a:latin typeface="Cambria Math" panose="02040503050406030204" pitchFamily="18" charset="0"/>
                </a:rPr>
                <a:t> 𝟐𝟑𝟏,𝟔𝟏 ±𝟖𝟕</a:t>
              </a:r>
              <a:endParaRPr lang="pt-BR" sz="1100" b="1" baseline="0"/>
            </a:p>
          </xdr:txBody>
        </xdr:sp>
      </mc:Fallback>
    </mc:AlternateContent>
    <xdr:clientData/>
  </xdr:oneCellAnchor>
  <xdr:oneCellAnchor>
    <xdr:from>
      <xdr:col>27</xdr:col>
      <xdr:colOff>129356</xdr:colOff>
      <xdr:row>56</xdr:row>
      <xdr:rowOff>5127</xdr:rowOff>
    </xdr:from>
    <xdr:ext cx="3856089" cy="25235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6" name="CaixaDeTexto 15">
              <a:extLst>
                <a:ext uri="{FF2B5EF4-FFF2-40B4-BE49-F238E27FC236}">
                  <a16:creationId xmlns:a16="http://schemas.microsoft.com/office/drawing/2014/main" id="{D448F34B-67E2-4924-B369-51871400D128}"/>
                </a:ext>
              </a:extLst>
            </xdr:cNvPr>
            <xdr:cNvSpPr txBox="1"/>
          </xdr:nvSpPr>
          <xdr:spPr>
            <a:xfrm>
              <a:off x="20999860" y="9268958"/>
              <a:ext cx="3856089" cy="252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 1,978 ±2,03</m:t>
                    </m:r>
                    <m:rad>
                      <m:radPr>
                        <m:degHide m:val="on"/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0,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256</m:t>
                        </m:r>
                      </m:e>
                    </m:rad>
                    <m:r>
                      <a:rPr lang="pt-BR" sz="1100" b="0" i="1">
                        <a:latin typeface="Cambria Math" panose="02040503050406030204" pitchFamily="18" charset="0"/>
                      </a:rPr>
                      <m:t>⇒1,978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±</m:t>
                    </m:r>
                    <m:r>
                      <a:rPr lang="pt-BR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1,0271</m:t>
                    </m:r>
                  </m:oMath>
                </m:oMathPara>
              </a14:m>
              <a:endParaRPr lang="pt-BR" sz="1100" baseline="0"/>
            </a:p>
          </xdr:txBody>
        </xdr:sp>
      </mc:Choice>
      <mc:Fallback>
        <xdr:sp macro="" textlink="">
          <xdr:nvSpPr>
            <xdr:cNvPr id="16" name="CaixaDeTexto 15">
              <a:extLst>
                <a:ext uri="{FF2B5EF4-FFF2-40B4-BE49-F238E27FC236}">
                  <a16:creationId xmlns:a16="http://schemas.microsoft.com/office/drawing/2014/main" id="{D448F34B-67E2-4924-B369-51871400D128}"/>
                </a:ext>
              </a:extLst>
            </xdr:cNvPr>
            <xdr:cNvSpPr txBox="1"/>
          </xdr:nvSpPr>
          <xdr:spPr>
            <a:xfrm>
              <a:off x="20999860" y="9268958"/>
              <a:ext cx="3856089" cy="2523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 1,978 ±2,03√0,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256</a:t>
              </a:r>
              <a:r>
                <a:rPr lang="pt-BR" sz="1100" b="0" i="0">
                  <a:latin typeface="Cambria Math" panose="02040503050406030204" pitchFamily="18" charset="0"/>
                </a:rPr>
                <a:t>⇒1,978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±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1,0271</a:t>
              </a:r>
              <a:endParaRPr lang="pt-BR" sz="1100" baseline="0"/>
            </a:p>
          </xdr:txBody>
        </xdr:sp>
      </mc:Fallback>
    </mc:AlternateContent>
    <xdr:clientData/>
  </xdr:oneCellAnchor>
  <xdr:oneCellAnchor>
    <xdr:from>
      <xdr:col>27</xdr:col>
      <xdr:colOff>235748</xdr:colOff>
      <xdr:row>57</xdr:row>
      <xdr:rowOff>104985</xdr:rowOff>
    </xdr:from>
    <xdr:ext cx="2434940" cy="17031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7" name="CaixaDeTexto 16">
              <a:extLst>
                <a:ext uri="{FF2B5EF4-FFF2-40B4-BE49-F238E27FC236}">
                  <a16:creationId xmlns:a16="http://schemas.microsoft.com/office/drawing/2014/main" id="{54930921-0F8F-4B97-93A5-843D1311BD53}"/>
                </a:ext>
              </a:extLst>
            </xdr:cNvPr>
            <xdr:cNvSpPr txBox="1"/>
          </xdr:nvSpPr>
          <xdr:spPr>
            <a:xfrm>
              <a:off x="21106252" y="9530126"/>
              <a:ext cx="2434940" cy="1703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𝟗𝟕𝟖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±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 </m:t>
                    </m:r>
                    <m:sSup>
                      <m:sSupPr>
                        <m:ctrlPr>
                          <a:rPr lang="pt-BR" sz="11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𝒎</m:t>
                        </m:r>
                      </m:e>
                      <m:sup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pt-BR" sz="1100" b="1" i="1">
                        <a:latin typeface="Cambria Math" panose="02040503050406030204" pitchFamily="18" charset="0"/>
                      </a:rPr>
                      <m:t>/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𝒉𝒂</m:t>
                    </m:r>
                  </m:oMath>
                </m:oMathPara>
              </a14:m>
              <a:endParaRPr lang="pt-BR" sz="1100" b="1" baseline="0"/>
            </a:p>
          </xdr:txBody>
        </xdr:sp>
      </mc:Choice>
      <mc:Fallback>
        <xdr:sp macro="" textlink="">
          <xdr:nvSpPr>
            <xdr:cNvPr id="17" name="CaixaDeTexto 16">
              <a:extLst>
                <a:ext uri="{FF2B5EF4-FFF2-40B4-BE49-F238E27FC236}">
                  <a16:creationId xmlns:a16="http://schemas.microsoft.com/office/drawing/2014/main" id="{54930921-0F8F-4B97-93A5-843D1311BD53}"/>
                </a:ext>
              </a:extLst>
            </xdr:cNvPr>
            <xdr:cNvSpPr txBox="1"/>
          </xdr:nvSpPr>
          <xdr:spPr>
            <a:xfrm>
              <a:off x="21106252" y="9530126"/>
              <a:ext cx="2434940" cy="1703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100" b="1" i="0">
                  <a:latin typeface="Cambria Math" panose="02040503050406030204" pitchFamily="18" charset="0"/>
                </a:rPr>
                <a:t> 𝟏,𝟗𝟕𝟖±𝟏,𝟏 𝒎^2/𝒉𝒂</a:t>
              </a:r>
              <a:endParaRPr lang="pt-BR" sz="1100" b="1" baseline="0"/>
            </a:p>
          </xdr:txBody>
        </xdr:sp>
      </mc:Fallback>
    </mc:AlternateContent>
    <xdr:clientData/>
  </xdr:oneCellAnchor>
  <xdr:oneCellAnchor>
    <xdr:from>
      <xdr:col>20</xdr:col>
      <xdr:colOff>400745</xdr:colOff>
      <xdr:row>62</xdr:row>
      <xdr:rowOff>108674</xdr:rowOff>
    </xdr:from>
    <xdr:ext cx="911468" cy="3152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40E8BA95-25D4-4395-B632-1045B760BCBB}"/>
                </a:ext>
              </a:extLst>
            </xdr:cNvPr>
            <xdr:cNvSpPr txBox="1"/>
          </xdr:nvSpPr>
          <xdr:spPr>
            <a:xfrm>
              <a:off x="15894233" y="10340368"/>
              <a:ext cx="911468" cy="3152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%= 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𝜇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18" name="CaixaDeTexto 17">
              <a:extLst>
                <a:ext uri="{FF2B5EF4-FFF2-40B4-BE49-F238E27FC236}">
                  <a16:creationId xmlns:a16="http://schemas.microsoft.com/office/drawing/2014/main" id="{40E8BA95-25D4-4395-B632-1045B760BCBB}"/>
                </a:ext>
              </a:extLst>
            </xdr:cNvPr>
            <xdr:cNvSpPr txBox="1"/>
          </xdr:nvSpPr>
          <xdr:spPr>
            <a:xfrm>
              <a:off x="15894233" y="10340368"/>
              <a:ext cx="911468" cy="3152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𝑉%= 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𝜎/𝜇</a:t>
              </a:r>
              <a:r>
                <a:rPr lang="pt-BR" sz="1100" b="0" i="0">
                  <a:latin typeface="Cambria Math" panose="02040503050406030204" pitchFamily="18" charset="0"/>
                </a:rPr>
                <a:t>∗100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19</xdr:col>
      <xdr:colOff>553145</xdr:colOff>
      <xdr:row>64</xdr:row>
      <xdr:rowOff>130490</xdr:rowOff>
    </xdr:from>
    <xdr:ext cx="1765868" cy="37176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918DD2D8-D38B-480F-9FA7-6CA24CC22392}"/>
                </a:ext>
              </a:extLst>
            </xdr:cNvPr>
            <xdr:cNvSpPr txBox="1"/>
          </xdr:nvSpPr>
          <xdr:spPr>
            <a:xfrm>
              <a:off x="15278488" y="10684805"/>
              <a:ext cx="1765868" cy="371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pt-BR" sz="1100" b="0" i="1" baseline="30000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(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r>
                          <a:rPr lang="pt-BR" sz="1100" b="0" i="1" baseline="-250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𝛼</m:t>
                        </m:r>
                        <m:r>
                          <a:rPr lang="pt-BR" sz="1100" b="0" i="1" baseline="-250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;</m:t>
                        </m:r>
                        <m:r>
                          <a:rPr lang="pt-BR" sz="1100" b="0" i="1" baseline="-250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  <m:r>
                          <a:rPr lang="pt-BR" sz="1100" b="0" i="1" baseline="-250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−1 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𝑉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%)²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𝑁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𝐸</m:t>
                            </m:r>
                          </m:e>
                          <m:sup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pt-BR" sz="1100" b="0" i="1" baseline="-250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𝑡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pt-BR" sz="1100" b="0" i="1" baseline="-250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𝛼</m:t>
                        </m:r>
                        <m:r>
                          <a:rPr lang="pt-BR" sz="1100" b="0" i="1" baseline="-250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;</m:t>
                        </m:r>
                        <m:r>
                          <a:rPr lang="pt-BR" sz="1100" b="0" i="1" baseline="-250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𝑛</m:t>
                        </m:r>
                        <m:r>
                          <a:rPr lang="pt-BR" sz="1100" b="0" i="1" baseline="-250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−1 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𝑉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%)²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>
        <xdr:sp macro="" textlink="">
          <xdr:nvSpPr>
            <xdr:cNvPr id="19" name="CaixaDeTexto 18">
              <a:extLst>
                <a:ext uri="{FF2B5EF4-FFF2-40B4-BE49-F238E27FC236}">
                  <a16:creationId xmlns:a16="http://schemas.microsoft.com/office/drawing/2014/main" id="{918DD2D8-D38B-480F-9FA7-6CA24CC22392}"/>
                </a:ext>
              </a:extLst>
            </xdr:cNvPr>
            <xdr:cNvSpPr txBox="1"/>
          </xdr:nvSpPr>
          <xdr:spPr>
            <a:xfrm>
              <a:off x="15278488" y="10684805"/>
              <a:ext cx="1765868" cy="3717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𝑛</a:t>
              </a:r>
              <a:r>
                <a:rPr lang="pt-BR" sz="1100" b="0" i="0" baseline="30000">
                  <a:latin typeface="Cambria Math" panose="02040503050406030204" pitchFamily="18" charset="0"/>
                </a:rPr>
                <a:t>∗</a:t>
              </a:r>
              <a:r>
                <a:rPr lang="pt-BR" sz="1100" b="0" i="0">
                  <a:latin typeface="Cambria Math" panose="02040503050406030204" pitchFamily="18" charset="0"/>
                </a:rPr>
                <a:t>= 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(𝑁(𝑡 </a:t>
              </a:r>
              <a:r>
                <a:rPr lang="pt-BR" sz="1100" b="0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𝛼;𝑛−1 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𝑉%)²)/(𝑁 𝐸^2</a:t>
              </a:r>
              <a:r>
                <a:rPr lang="pt-BR" sz="1100" b="0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%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+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(𝑡 </a:t>
              </a:r>
              <a:r>
                <a:rPr lang="pt-BR" sz="1100" b="0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𝛼;𝑛−1 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𝑉%)²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23</xdr:col>
      <xdr:colOff>81</xdr:colOff>
      <xdr:row>62</xdr:row>
      <xdr:rowOff>45993</xdr:rowOff>
    </xdr:from>
    <xdr:ext cx="1206421" cy="20114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FA7223B1-64D6-4066-91F4-7DE8A3FDF4F1}"/>
                </a:ext>
              </a:extLst>
            </xdr:cNvPr>
            <xdr:cNvSpPr txBox="1"/>
          </xdr:nvSpPr>
          <xdr:spPr>
            <a:xfrm>
              <a:off x="17798004" y="10277687"/>
              <a:ext cx="1206421" cy="2011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pt-BR" sz="800" b="0" i="1">
                      <a:latin typeface="Cambria Math" panose="02040503050406030204" pitchFamily="18" charset="0"/>
                    </a:rPr>
                    <m:t>𝑉</m:t>
                  </m:r>
                  <m:r>
                    <a:rPr lang="pt-BR" sz="800" b="0" i="1">
                      <a:latin typeface="Cambria Math" panose="02040503050406030204" pitchFamily="18" charset="0"/>
                    </a:rPr>
                    <m:t>%= </m:t>
                  </m:r>
                  <m:f>
                    <m:fPr>
                      <m:ctrlPr>
                        <a:rPr lang="pt-BR" sz="8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ad>
                        <m:radPr>
                          <m:degHide m:val="on"/>
                          <m:ctrlPr>
                            <a:rPr lang="pt-BR" sz="800" b="0" i="1"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pt-BR" sz="800" b="0" i="1">
                              <a:latin typeface="Cambria Math" panose="02040503050406030204" pitchFamily="18" charset="0"/>
                            </a:rPr>
                            <m:t>4,27</m:t>
                          </m:r>
                        </m:e>
                      </m:rad>
                    </m:num>
                    <m:den>
                      <m:r>
                        <a:rPr lang="pt-BR" sz="800" b="0" i="1">
                          <a:latin typeface="Cambria Math" panose="02040503050406030204" pitchFamily="18" charset="0"/>
                        </a:rPr>
                        <m:t>6,66</m:t>
                      </m:r>
                    </m:den>
                  </m:f>
                  <m:r>
                    <a:rPr lang="pt-BR" sz="800" b="0" i="1">
                      <a:latin typeface="Cambria Math" panose="02040503050406030204" pitchFamily="18" charset="0"/>
                    </a:rPr>
                    <m:t>∗100= </m:t>
                  </m:r>
                </m:oMath>
              </a14:m>
              <a:r>
                <a:rPr lang="pt-BR" sz="800" b="1"/>
                <a:t>31,02%</a:t>
              </a:r>
            </a:p>
          </xdr:txBody>
        </xdr:sp>
      </mc:Choice>
      <mc:Fallback>
        <xdr:sp macro="" textlink="">
          <xdr:nvSpPr>
            <xdr:cNvPr id="20" name="CaixaDeTexto 19">
              <a:extLst>
                <a:ext uri="{FF2B5EF4-FFF2-40B4-BE49-F238E27FC236}">
                  <a16:creationId xmlns:a16="http://schemas.microsoft.com/office/drawing/2014/main" id="{FA7223B1-64D6-4066-91F4-7DE8A3FDF4F1}"/>
                </a:ext>
              </a:extLst>
            </xdr:cNvPr>
            <xdr:cNvSpPr txBox="1"/>
          </xdr:nvSpPr>
          <xdr:spPr>
            <a:xfrm>
              <a:off x="17798004" y="10277687"/>
              <a:ext cx="1206421" cy="2011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800" b="0" i="0">
                  <a:latin typeface="Cambria Math" panose="02040503050406030204" pitchFamily="18" charset="0"/>
                </a:rPr>
                <a:t>𝑉%=  √4,27/6,66∗100= </a:t>
              </a:r>
              <a:r>
                <a:rPr lang="pt-BR" sz="800" b="1"/>
                <a:t>31,02%</a:t>
              </a:r>
            </a:p>
          </xdr:txBody>
        </xdr:sp>
      </mc:Fallback>
    </mc:AlternateContent>
    <xdr:clientData/>
  </xdr:oneCellAnchor>
  <xdr:oneCellAnchor>
    <xdr:from>
      <xdr:col>22</xdr:col>
      <xdr:colOff>759315</xdr:colOff>
      <xdr:row>64</xdr:row>
      <xdr:rowOff>67808</xdr:rowOff>
    </xdr:from>
    <xdr:ext cx="1630831" cy="28103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id="{132BB2E7-9645-466B-9775-07DA1CD516BE}"/>
                </a:ext>
              </a:extLst>
            </xdr:cNvPr>
            <xdr:cNvSpPr txBox="1"/>
          </xdr:nvSpPr>
          <xdr:spPr>
            <a:xfrm>
              <a:off x="17789093" y="10622123"/>
              <a:ext cx="1630831" cy="2810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8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pt-BR" sz="800" b="0" i="1">
                        <a:latin typeface="Cambria Math" panose="02040503050406030204" pitchFamily="18" charset="0"/>
                      </a:rPr>
                      <m:t>%= </m:t>
                    </m:r>
                    <m:f>
                      <m:fPr>
                        <m:ctrlPr>
                          <a:rPr lang="pt-BR" sz="8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ad>
                          <m:radPr>
                            <m:degHide m:val="on"/>
                            <m:ctrlPr>
                              <a:rPr lang="pt-BR" sz="8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pt-BR" sz="800" b="0" i="1">
                                <a:latin typeface="Cambria Math" panose="02040503050406030204" pitchFamily="18" charset="0"/>
                              </a:rPr>
                              <m:t>65956,3</m:t>
                            </m:r>
                          </m:e>
                        </m:rad>
                      </m:num>
                      <m:den>
                        <m:r>
                          <a:rPr lang="pt-BR" sz="800" b="0" i="1">
                            <a:latin typeface="Cambria Math" panose="02040503050406030204" pitchFamily="18" charset="0"/>
                          </a:rPr>
                          <m:t>231,61</m:t>
                        </m:r>
                      </m:den>
                    </m:f>
                    <m:r>
                      <a:rPr lang="pt-BR" sz="800" b="0" i="1">
                        <a:latin typeface="Cambria Math" panose="02040503050406030204" pitchFamily="18" charset="0"/>
                      </a:rPr>
                      <m:t>∗100=</m:t>
                    </m:r>
                    <m:r>
                      <a:rPr lang="pt-BR" sz="800" b="1" i="1">
                        <a:latin typeface="Cambria Math" panose="02040503050406030204" pitchFamily="18" charset="0"/>
                      </a:rPr>
                      <m:t>𝟏𝟏𝟎</m:t>
                    </m:r>
                    <m:r>
                      <a:rPr lang="pt-BR" sz="800" b="1" i="1">
                        <a:latin typeface="Cambria Math" panose="02040503050406030204" pitchFamily="18" charset="0"/>
                      </a:rPr>
                      <m:t>,</m:t>
                    </m:r>
                    <m:r>
                      <a:rPr lang="pt-BR" sz="800" b="1" i="1">
                        <a:latin typeface="Cambria Math" panose="02040503050406030204" pitchFamily="18" charset="0"/>
                      </a:rPr>
                      <m:t>𝟖𝟖</m:t>
                    </m:r>
                    <m:r>
                      <a:rPr lang="pt-BR" sz="800" b="1" i="1">
                        <a:latin typeface="Cambria Math" panose="02040503050406030204" pitchFamily="18" charset="0"/>
                      </a:rPr>
                      <m:t>%</m:t>
                    </m:r>
                    <m:r>
                      <a:rPr lang="pt-BR" sz="8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800"/>
            </a:p>
          </xdr:txBody>
        </xdr:sp>
      </mc:Choice>
      <mc:Fallback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id="{132BB2E7-9645-466B-9775-07DA1CD516BE}"/>
                </a:ext>
              </a:extLst>
            </xdr:cNvPr>
            <xdr:cNvSpPr txBox="1"/>
          </xdr:nvSpPr>
          <xdr:spPr>
            <a:xfrm>
              <a:off x="17789093" y="10622123"/>
              <a:ext cx="1630831" cy="2810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800" b="0" i="0">
                  <a:latin typeface="Cambria Math" panose="02040503050406030204" pitchFamily="18" charset="0"/>
                </a:rPr>
                <a:t>𝑉%=  √65956,3/231,61∗100=</a:t>
              </a:r>
              <a:r>
                <a:rPr lang="pt-BR" sz="800" b="1" i="0">
                  <a:latin typeface="Cambria Math" panose="02040503050406030204" pitchFamily="18" charset="0"/>
                </a:rPr>
                <a:t>𝟏𝟏𝟎,𝟖𝟖%</a:t>
              </a:r>
              <a:r>
                <a:rPr lang="pt-BR" sz="800" b="0" i="0">
                  <a:latin typeface="Cambria Math" panose="02040503050406030204" pitchFamily="18" charset="0"/>
                </a:rPr>
                <a:t> </a:t>
              </a:r>
              <a:endParaRPr lang="pt-BR" sz="800"/>
            </a:p>
          </xdr:txBody>
        </xdr:sp>
      </mc:Fallback>
    </mc:AlternateContent>
    <xdr:clientData/>
  </xdr:oneCellAnchor>
  <xdr:oneCellAnchor>
    <xdr:from>
      <xdr:col>22</xdr:col>
      <xdr:colOff>765768</xdr:colOff>
      <xdr:row>66</xdr:row>
      <xdr:rowOff>97307</xdr:rowOff>
    </xdr:from>
    <xdr:ext cx="1299715" cy="20204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4" name="CaixaDeTexto 23">
              <a:extLst>
                <a:ext uri="{FF2B5EF4-FFF2-40B4-BE49-F238E27FC236}">
                  <a16:creationId xmlns:a16="http://schemas.microsoft.com/office/drawing/2014/main" id="{244E49E0-F1A7-4062-BB90-FE149EC2AA4A}"/>
                </a:ext>
              </a:extLst>
            </xdr:cNvPr>
            <xdr:cNvSpPr txBox="1"/>
          </xdr:nvSpPr>
          <xdr:spPr>
            <a:xfrm>
              <a:off x="17795546" y="10974242"/>
              <a:ext cx="1299715" cy="2020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pt-BR" sz="800" b="0" i="1">
                      <a:latin typeface="Cambria Math" panose="02040503050406030204" pitchFamily="18" charset="0"/>
                    </a:rPr>
                    <m:t>𝑉</m:t>
                  </m:r>
                  <m:r>
                    <a:rPr lang="pt-BR" sz="800" b="0" i="1">
                      <a:latin typeface="Cambria Math" panose="02040503050406030204" pitchFamily="18" charset="0"/>
                    </a:rPr>
                    <m:t>%= </m:t>
                  </m:r>
                  <m:f>
                    <m:fPr>
                      <m:ctrlPr>
                        <a:rPr lang="pt-BR" sz="8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ad>
                        <m:radPr>
                          <m:degHide m:val="on"/>
                          <m:ctrlPr>
                            <a:rPr lang="pt-BR" sz="800" b="0" i="1">
                              <a:latin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r>
                            <a:rPr lang="pt-BR" sz="800" b="0" i="1">
                              <a:latin typeface="Cambria Math" panose="02040503050406030204" pitchFamily="18" charset="0"/>
                            </a:rPr>
                            <m:t>9,235</m:t>
                          </m:r>
                        </m:e>
                      </m:rad>
                    </m:num>
                    <m:den>
                      <m:r>
                        <a:rPr lang="pt-BR" sz="800" b="0" i="1">
                          <a:latin typeface="Cambria Math" panose="02040503050406030204" pitchFamily="18" charset="0"/>
                        </a:rPr>
                        <m:t>1,978</m:t>
                      </m:r>
                    </m:den>
                  </m:f>
                  <m:r>
                    <a:rPr lang="pt-BR" sz="800" b="0" i="1">
                      <a:latin typeface="Cambria Math" panose="02040503050406030204" pitchFamily="18" charset="0"/>
                    </a:rPr>
                    <m:t>∗100= </m:t>
                  </m:r>
                </m:oMath>
              </a14:m>
              <a:r>
                <a:rPr lang="pt-BR" sz="800" b="1"/>
                <a:t>153,63%</a:t>
              </a:r>
            </a:p>
          </xdr:txBody>
        </xdr:sp>
      </mc:Choice>
      <mc:Fallback>
        <xdr:sp macro="" textlink="">
          <xdr:nvSpPr>
            <xdr:cNvPr id="24" name="CaixaDeTexto 23">
              <a:extLst>
                <a:ext uri="{FF2B5EF4-FFF2-40B4-BE49-F238E27FC236}">
                  <a16:creationId xmlns:a16="http://schemas.microsoft.com/office/drawing/2014/main" id="{244E49E0-F1A7-4062-BB90-FE149EC2AA4A}"/>
                </a:ext>
              </a:extLst>
            </xdr:cNvPr>
            <xdr:cNvSpPr txBox="1"/>
          </xdr:nvSpPr>
          <xdr:spPr>
            <a:xfrm>
              <a:off x="17795546" y="10974242"/>
              <a:ext cx="1299715" cy="2020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800" b="0" i="0">
                  <a:latin typeface="Cambria Math" panose="02040503050406030204" pitchFamily="18" charset="0"/>
                </a:rPr>
                <a:t>𝑉%=  √9,235/1,978∗100= </a:t>
              </a:r>
              <a:r>
                <a:rPr lang="pt-BR" sz="800" b="1"/>
                <a:t>153,63%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3"/>
  <sheetViews>
    <sheetView showGridLines="0" tabSelected="1" zoomScale="91" zoomScaleNormal="91" workbookViewId="0">
      <selection activeCell="W70" sqref="W70:X71"/>
    </sheetView>
  </sheetViews>
  <sheetFormatPr defaultColWidth="11.5703125" defaultRowHeight="12.75" x14ac:dyDescent="0.2"/>
  <cols>
    <col min="18" max="18" width="11.5703125" customWidth="1"/>
    <col min="19" max="19" width="13.42578125" customWidth="1"/>
    <col min="26" max="26" width="11.42578125" customWidth="1"/>
  </cols>
  <sheetData>
    <row r="1" spans="1:26" s="2" customFormat="1" ht="18.75" x14ac:dyDescent="0.25">
      <c r="A1" s="1" t="s">
        <v>0</v>
      </c>
      <c r="S1" s="1" t="s">
        <v>7</v>
      </c>
      <c r="T1"/>
      <c r="U1"/>
      <c r="V1"/>
      <c r="W1"/>
      <c r="X1"/>
      <c r="Y1"/>
      <c r="Z1"/>
    </row>
    <row r="2" spans="1:26" s="2" customFormat="1" ht="15.75" x14ac:dyDescent="0.25">
      <c r="A2" s="3"/>
      <c r="S2" s="3"/>
      <c r="T2"/>
      <c r="U2"/>
      <c r="V2"/>
      <c r="W2"/>
      <c r="X2"/>
      <c r="Y2"/>
      <c r="Z2"/>
    </row>
    <row r="3" spans="1:26" ht="23.8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M3" s="20" t="s">
        <v>40</v>
      </c>
      <c r="N3" s="20"/>
      <c r="O3" s="20"/>
      <c r="P3" s="20"/>
      <c r="Q3" s="20"/>
      <c r="S3" s="21" t="s">
        <v>8</v>
      </c>
      <c r="T3" s="21"/>
      <c r="U3" s="21"/>
      <c r="V3" s="21"/>
      <c r="W3" s="21"/>
      <c r="X3" s="21"/>
      <c r="Y3" s="21"/>
      <c r="Z3" s="21"/>
    </row>
    <row r="4" spans="1:26" ht="12.75" customHeight="1" x14ac:dyDescent="0.2">
      <c r="A4" s="21" t="s">
        <v>2</v>
      </c>
      <c r="B4" s="21"/>
      <c r="C4" s="21"/>
      <c r="D4" s="21"/>
      <c r="E4" s="21"/>
      <c r="F4" s="21"/>
      <c r="G4" s="21"/>
      <c r="H4" s="21"/>
      <c r="M4" s="18" t="s">
        <v>39</v>
      </c>
      <c r="N4" s="6" t="s">
        <v>35</v>
      </c>
      <c r="O4" s="6" t="s">
        <v>36</v>
      </c>
      <c r="P4" s="6" t="s">
        <v>37</v>
      </c>
      <c r="Q4" s="6" t="s">
        <v>38</v>
      </c>
      <c r="S4" s="21" t="s">
        <v>9</v>
      </c>
      <c r="T4" s="21"/>
      <c r="U4" s="21"/>
      <c r="V4" s="21"/>
      <c r="W4" s="21"/>
      <c r="X4" s="21"/>
      <c r="Y4" s="21"/>
      <c r="Z4" s="21"/>
    </row>
    <row r="5" spans="1:26" x14ac:dyDescent="0.2">
      <c r="M5" s="6">
        <v>100</v>
      </c>
      <c r="N5" s="16">
        <v>64.649904356373241</v>
      </c>
      <c r="O5" s="16">
        <f xml:space="preserve"> B21*((200/A27)^(1/2))</f>
        <v>40.347164748714853</v>
      </c>
      <c r="P5" s="17">
        <f xml:space="preserve"> A21*((400/A27)^(1/2))</f>
        <v>57.824632351884141</v>
      </c>
      <c r="Q5" s="17">
        <f xml:space="preserve"> A21*((800/A27)^(1/2))</f>
        <v>81.776379311272592</v>
      </c>
      <c r="S5" s="21" t="s">
        <v>10</v>
      </c>
      <c r="T5" s="21"/>
      <c r="U5" s="21"/>
      <c r="V5" s="21"/>
      <c r="W5" s="21"/>
      <c r="X5" s="21"/>
      <c r="Y5" s="21"/>
      <c r="Z5" s="21"/>
    </row>
    <row r="6" spans="1:26" x14ac:dyDescent="0.2">
      <c r="M6" s="6">
        <v>200</v>
      </c>
      <c r="N6" s="16">
        <v>45.714385773453238</v>
      </c>
      <c r="O6" s="16">
        <f xml:space="preserve"> A21*((200/A28)^(1/2))</f>
        <v>28.91231617594207</v>
      </c>
      <c r="P6" s="17">
        <f xml:space="preserve"> A21*((400/A28)^(1/2))</f>
        <v>40.888189655636296</v>
      </c>
      <c r="Q6" s="17">
        <f xml:space="preserve"> A21*((800/A28)^(1/2))</f>
        <v>57.824632351884141</v>
      </c>
      <c r="S6" s="21" t="s">
        <v>11</v>
      </c>
      <c r="T6" s="21"/>
      <c r="U6" s="21"/>
      <c r="V6" s="21"/>
      <c r="W6" s="21"/>
      <c r="X6" s="21"/>
      <c r="Y6" s="21"/>
    </row>
    <row r="7" spans="1:26" x14ac:dyDescent="0.2">
      <c r="A7" t="s">
        <v>3</v>
      </c>
      <c r="G7" t="s">
        <v>4</v>
      </c>
      <c r="M7" s="6">
        <v>300</v>
      </c>
      <c r="N7" s="16">
        <v>37.32563968323565</v>
      </c>
      <c r="O7" s="16">
        <f xml:space="preserve"> A21*((200/A29)^(1/2))</f>
        <v>23.606807304358089</v>
      </c>
      <c r="P7" s="17">
        <f xml:space="preserve"> A21*((400/A29)^(1/2))</f>
        <v>33.385067054151449</v>
      </c>
      <c r="Q7" s="17">
        <f xml:space="preserve"> A21*((800/A29)^(1/2))</f>
        <v>47.213614608716178</v>
      </c>
      <c r="U7" s="30"/>
      <c r="V7" s="30"/>
      <c r="W7" s="30"/>
      <c r="X7" s="30"/>
    </row>
    <row r="8" spans="1:26" x14ac:dyDescent="0.2">
      <c r="A8" s="4" t="s">
        <v>5</v>
      </c>
      <c r="B8" s="4" t="s">
        <v>6</v>
      </c>
      <c r="G8" s="4" t="s">
        <v>5</v>
      </c>
      <c r="H8" s="4" t="s">
        <v>6</v>
      </c>
      <c r="M8" s="6">
        <v>400</v>
      </c>
      <c r="N8" s="16">
        <v>32.324952178186621</v>
      </c>
      <c r="O8" s="16">
        <f xml:space="preserve"> A21*((200/A30)^(1/2))</f>
        <v>20.444094827818148</v>
      </c>
      <c r="P8" s="17">
        <f xml:space="preserve"> A21*((400/A30)^(1/2))</f>
        <v>28.91231617594207</v>
      </c>
      <c r="Q8" s="17">
        <f xml:space="preserve"> A21*((800/A30)^(1/2))</f>
        <v>40.888189655636296</v>
      </c>
      <c r="T8" s="26" t="s">
        <v>12</v>
      </c>
      <c r="U8" s="29" t="s">
        <v>13</v>
      </c>
      <c r="V8" s="29" t="s">
        <v>14</v>
      </c>
      <c r="W8" s="29" t="s">
        <v>15</v>
      </c>
      <c r="X8" s="29" t="s">
        <v>16</v>
      </c>
    </row>
    <row r="9" spans="1:26" x14ac:dyDescent="0.2">
      <c r="A9" s="5">
        <v>1880</v>
      </c>
      <c r="B9" s="5">
        <v>45.93</v>
      </c>
      <c r="G9" s="5">
        <v>1000</v>
      </c>
      <c r="H9" s="5">
        <v>28.39</v>
      </c>
      <c r="M9" s="6">
        <v>500</v>
      </c>
      <c r="N9" s="16">
        <v>28.91231617594207</v>
      </c>
      <c r="O9" s="16">
        <f xml:space="preserve"> A21*((200/A31)^(1/2))</f>
        <v>18.285754309381296</v>
      </c>
      <c r="P9" s="17">
        <f xml:space="preserve"> A21*((400/A31)^(1/2))</f>
        <v>25.859961742549295</v>
      </c>
      <c r="Q9" s="17">
        <f xml:space="preserve"> A21*((800/A31)^(1/2))</f>
        <v>36.571508618762593</v>
      </c>
      <c r="T9" s="26"/>
      <c r="U9" s="29" t="s">
        <v>17</v>
      </c>
      <c r="V9" s="29" t="s">
        <v>18</v>
      </c>
      <c r="W9" s="29" t="s">
        <v>19</v>
      </c>
      <c r="X9" s="29" t="s">
        <v>20</v>
      </c>
    </row>
    <row r="10" spans="1:26" x14ac:dyDescent="0.2">
      <c r="A10" s="5">
        <v>1300</v>
      </c>
      <c r="B10" s="5">
        <v>47.89</v>
      </c>
      <c r="G10" s="5">
        <v>2060</v>
      </c>
      <c r="H10" s="5">
        <v>46.88</v>
      </c>
      <c r="M10" s="6">
        <v>600</v>
      </c>
      <c r="N10" s="16">
        <v>26.393212932141626</v>
      </c>
      <c r="O10" s="16">
        <f xml:space="preserve"> A21*((200/A32)^(1/2))</f>
        <v>16.692533527075724</v>
      </c>
      <c r="P10" s="17">
        <f xml:space="preserve"> A21*((400/A32)^(1/2))</f>
        <v>23.606807304358089</v>
      </c>
      <c r="Q10" s="17">
        <f xml:space="preserve"> A21*((800/A32)^(1/2))</f>
        <v>33.385067054151449</v>
      </c>
      <c r="T10" s="26"/>
      <c r="U10" s="28" t="s">
        <v>21</v>
      </c>
      <c r="V10" s="27" t="s">
        <v>22</v>
      </c>
      <c r="W10" s="27" t="s">
        <v>23</v>
      </c>
      <c r="X10" s="27" t="s">
        <v>23</v>
      </c>
    </row>
    <row r="11" spans="1:26" x14ac:dyDescent="0.2">
      <c r="A11" s="5">
        <v>1400</v>
      </c>
      <c r="B11" s="5">
        <v>46.97</v>
      </c>
      <c r="G11" s="5">
        <v>2120</v>
      </c>
      <c r="H11" s="5">
        <v>54.3</v>
      </c>
      <c r="M11" s="6">
        <v>700</v>
      </c>
      <c r="N11" s="16">
        <v>24.435367030153554</v>
      </c>
      <c r="O11" s="16">
        <f xml:space="preserve"> A21*((200/A33)^(1/2))</f>
        <v>15.45428305549391</v>
      </c>
      <c r="P11" s="17">
        <f xml:space="preserve"> A21*((400/A33)^(1/2))</f>
        <v>21.855656693832199</v>
      </c>
      <c r="Q11" s="17">
        <f xml:space="preserve"> A21*((800/A33)^(1/2))</f>
        <v>30.90856611098782</v>
      </c>
      <c r="T11" s="7">
        <v>1004</v>
      </c>
      <c r="U11" s="7">
        <v>631.25</v>
      </c>
      <c r="V11" s="7">
        <v>8.24</v>
      </c>
      <c r="W11" s="7">
        <v>5.91</v>
      </c>
      <c r="X11" s="7">
        <v>12.89</v>
      </c>
    </row>
    <row r="12" spans="1:26" x14ac:dyDescent="0.2">
      <c r="A12" s="5">
        <v>1180</v>
      </c>
      <c r="B12" s="5">
        <v>39.5</v>
      </c>
      <c r="G12" s="5">
        <v>2080</v>
      </c>
      <c r="H12" s="5">
        <v>34.81</v>
      </c>
      <c r="M12" s="6">
        <v>800</v>
      </c>
      <c r="N12" s="17">
        <v>22.857192886726619</v>
      </c>
      <c r="O12" s="16">
        <f xml:space="preserve"> A21*((200/A34)^(1/2))</f>
        <v>14.456158087971035</v>
      </c>
      <c r="P12" s="17">
        <f xml:space="preserve"> A21*((400/A34)^(1/2))</f>
        <v>20.444094827818148</v>
      </c>
      <c r="Q12" s="17">
        <f xml:space="preserve"> A21*((800/A34)^(1/2))</f>
        <v>28.91231617594207</v>
      </c>
      <c r="T12" s="7">
        <v>1006</v>
      </c>
      <c r="U12" s="7">
        <v>1025</v>
      </c>
      <c r="V12" s="7">
        <v>10.32</v>
      </c>
      <c r="W12" s="7">
        <v>9.59</v>
      </c>
      <c r="X12" s="7">
        <v>11.32</v>
      </c>
    </row>
    <row r="13" spans="1:26" x14ac:dyDescent="0.2">
      <c r="A13" s="5">
        <v>1400</v>
      </c>
      <c r="B13" s="5">
        <v>25.7</v>
      </c>
      <c r="G13" s="5">
        <v>1860</v>
      </c>
      <c r="H13" s="5">
        <v>50.51</v>
      </c>
      <c r="M13" s="6">
        <v>900</v>
      </c>
      <c r="N13" s="17">
        <v>21.549968118791078</v>
      </c>
      <c r="O13" s="16">
        <f xml:space="preserve"> A21*((200/A35)^(1/2))</f>
        <v>13.629396551878765</v>
      </c>
      <c r="P13" s="17">
        <f xml:space="preserve"> A21*((400/A35)^(1/2))</f>
        <v>19.274877450628047</v>
      </c>
      <c r="Q13" s="17">
        <f xml:space="preserve"> A21*((800/A35)^(1/2))</f>
        <v>27.25879310375753</v>
      </c>
      <c r="T13" s="7">
        <v>1007</v>
      </c>
      <c r="U13" s="7">
        <v>1006.25</v>
      </c>
      <c r="V13" s="7">
        <v>9.4700000000000006</v>
      </c>
      <c r="W13" s="7">
        <v>10.49</v>
      </c>
      <c r="X13" s="7">
        <v>10.95</v>
      </c>
    </row>
    <row r="14" spans="1:26" x14ac:dyDescent="0.2">
      <c r="A14" s="5">
        <v>1600</v>
      </c>
      <c r="B14" s="5">
        <v>38.39</v>
      </c>
      <c r="G14" s="5">
        <v>1740</v>
      </c>
      <c r="H14" s="5">
        <v>48.3</v>
      </c>
      <c r="M14" s="6">
        <v>1000</v>
      </c>
      <c r="N14" s="17">
        <v>20.444094827818148</v>
      </c>
      <c r="O14" s="16">
        <f xml:space="preserve"> A21*((200/A36)^(1/2))</f>
        <v>12.929980871274648</v>
      </c>
      <c r="P14" s="17">
        <f xml:space="preserve"> A21*((400/A36)^(1/2))</f>
        <v>18.285754309381296</v>
      </c>
      <c r="Q14" s="17">
        <f xml:space="preserve"> A21*((800/A36)^(1/2))</f>
        <v>25.859961742549295</v>
      </c>
      <c r="T14" s="7">
        <v>1018</v>
      </c>
      <c r="U14" s="7">
        <v>550</v>
      </c>
      <c r="V14" s="7">
        <v>9.6199999999999992</v>
      </c>
      <c r="W14" s="7">
        <v>6.34</v>
      </c>
      <c r="X14" s="7">
        <v>14.92</v>
      </c>
    </row>
    <row r="15" spans="1:26" x14ac:dyDescent="0.2">
      <c r="A15" s="5">
        <v>1180</v>
      </c>
      <c r="B15" s="5">
        <v>43.85</v>
      </c>
      <c r="G15" s="5">
        <v>1440</v>
      </c>
      <c r="H15" s="5">
        <v>44.59</v>
      </c>
      <c r="T15" s="7">
        <v>2003</v>
      </c>
      <c r="U15" s="7">
        <v>356.25</v>
      </c>
      <c r="V15" s="7">
        <v>1.96</v>
      </c>
      <c r="W15" s="7">
        <v>7.29</v>
      </c>
      <c r="X15" s="7">
        <v>8.3800000000000008</v>
      </c>
    </row>
    <row r="16" spans="1:26" x14ac:dyDescent="0.2">
      <c r="A16" s="5">
        <v>1000</v>
      </c>
      <c r="B16" s="5">
        <v>21.37</v>
      </c>
      <c r="G16" s="5">
        <v>1220</v>
      </c>
      <c r="H16" s="5">
        <v>44.15</v>
      </c>
      <c r="M16" s="20" t="s">
        <v>41</v>
      </c>
      <c r="N16" s="20"/>
      <c r="O16" s="20"/>
      <c r="P16" s="20"/>
      <c r="Q16" s="20"/>
      <c r="T16" s="7">
        <v>2007</v>
      </c>
      <c r="U16" s="7">
        <v>606.25</v>
      </c>
      <c r="V16" s="7">
        <v>5.39</v>
      </c>
      <c r="W16" s="7">
        <v>9.41</v>
      </c>
      <c r="X16" s="7">
        <v>10.64</v>
      </c>
    </row>
    <row r="17" spans="1:24" x14ac:dyDescent="0.2">
      <c r="A17" s="5">
        <v>1780</v>
      </c>
      <c r="B17" s="5">
        <v>64.05</v>
      </c>
      <c r="G17" s="5">
        <v>1620</v>
      </c>
      <c r="H17" s="5">
        <v>47.37</v>
      </c>
      <c r="M17" s="18" t="s">
        <v>46</v>
      </c>
      <c r="N17" s="6" t="s">
        <v>35</v>
      </c>
      <c r="O17" s="6" t="s">
        <v>36</v>
      </c>
      <c r="P17" s="6" t="s">
        <v>37</v>
      </c>
      <c r="Q17" s="6" t="s">
        <v>38</v>
      </c>
      <c r="T17" s="7">
        <v>2012</v>
      </c>
      <c r="U17" s="7">
        <v>225</v>
      </c>
      <c r="V17" s="7">
        <v>0.79</v>
      </c>
      <c r="W17" s="7">
        <v>6.31</v>
      </c>
      <c r="X17" s="7">
        <v>6.67</v>
      </c>
    </row>
    <row r="18" spans="1:24" x14ac:dyDescent="0.2">
      <c r="A18" s="5">
        <v>2500</v>
      </c>
      <c r="B18" s="5">
        <v>45.23</v>
      </c>
      <c r="G18" s="5">
        <v>2180</v>
      </c>
      <c r="H18" s="5">
        <v>74.53</v>
      </c>
      <c r="M18" s="6">
        <v>100</v>
      </c>
      <c r="N18" s="17">
        <v>63.794468867997054</v>
      </c>
      <c r="O18" s="16">
        <f xml:space="preserve"> B21*((200/A27)^(1/2))</f>
        <v>40.347164748714853</v>
      </c>
      <c r="P18" s="16">
        <f xml:space="preserve"> B21*((400/A27)^(1/2))</f>
        <v>57.059507590934189</v>
      </c>
      <c r="Q18" s="16">
        <f xml:space="preserve"> B21*((800/A27)^(1/2))</f>
        <v>80.694329497429706</v>
      </c>
      <c r="T18" s="7">
        <v>2013</v>
      </c>
      <c r="U18" s="7">
        <v>168.75</v>
      </c>
      <c r="V18" s="7">
        <v>0.55000000000000004</v>
      </c>
      <c r="W18" s="7">
        <v>6.27</v>
      </c>
      <c r="X18" s="7">
        <v>6.42</v>
      </c>
    </row>
    <row r="19" spans="1:24" x14ac:dyDescent="0.2">
      <c r="A19" s="8">
        <f xml:space="preserve"> AVERAGE(A9:A18)</f>
        <v>1522</v>
      </c>
      <c r="B19">
        <f>(SUM(B9:B18))/10</f>
        <v>41.888000000000005</v>
      </c>
      <c r="C19" t="s">
        <v>26</v>
      </c>
      <c r="G19" s="10">
        <f xml:space="preserve"> AVERAGE(G9:G18)</f>
        <v>1732</v>
      </c>
      <c r="H19">
        <f xml:space="preserve"> AVERAGE(H9:H18)</f>
        <v>47.382999999999996</v>
      </c>
      <c r="I19" t="s">
        <v>26</v>
      </c>
      <c r="M19" s="6">
        <v>200</v>
      </c>
      <c r="N19" s="17">
        <v>45.109501538754813</v>
      </c>
      <c r="O19" s="16">
        <f xml:space="preserve"> B21*((200/A28)^(1/2))</f>
        <v>28.529753795467094</v>
      </c>
      <c r="P19" s="16">
        <f xml:space="preserve"> B21*((400/A28)^(1/2))</f>
        <v>40.347164748714853</v>
      </c>
      <c r="Q19" s="16">
        <f xml:space="preserve"> B21*((800/A28)^(1/2))</f>
        <v>57.059507590934189</v>
      </c>
      <c r="T19" s="7">
        <v>2017</v>
      </c>
      <c r="U19" s="7">
        <v>343.75</v>
      </c>
      <c r="V19" s="7">
        <v>5.34</v>
      </c>
      <c r="W19" s="7">
        <v>13.62</v>
      </c>
      <c r="X19" s="7">
        <v>14.07</v>
      </c>
    </row>
    <row r="20" spans="1:24" x14ac:dyDescent="0.2">
      <c r="A20" s="9">
        <f xml:space="preserve"> _xlfn.STDEV.S(A9:A18)</f>
        <v>440.0454521978383</v>
      </c>
      <c r="B20">
        <f xml:space="preserve"> _xlfn.STDEV.S(B9:B18)</f>
        <v>11.950543269845259</v>
      </c>
      <c r="C20" t="s">
        <v>34</v>
      </c>
      <c r="G20" s="11">
        <f xml:space="preserve"> _xlfn.STDEV.S(G9:G18)</f>
        <v>407.18000387489013</v>
      </c>
      <c r="H20">
        <f xml:space="preserve"> _xlfn.STDEV.S(H9:H18)</f>
        <v>12.168923124089531</v>
      </c>
      <c r="I20" t="s">
        <v>34</v>
      </c>
      <c r="M20" s="6">
        <v>300</v>
      </c>
      <c r="N20" s="17">
        <v>36.831753773747302</v>
      </c>
      <c r="O20" s="16">
        <f xml:space="preserve"> B21*((200/A29)^(1/2))</f>
        <v>23.294446428708696</v>
      </c>
      <c r="P20" s="16">
        <f xml:space="preserve"> B21*((400/A29)^(1/2))</f>
        <v>32.943322067453344</v>
      </c>
      <c r="Q20" s="16">
        <f xml:space="preserve"> B21*((800/A29)^(1/2))</f>
        <v>46.588892857417392</v>
      </c>
      <c r="T20" s="7">
        <v>3009</v>
      </c>
      <c r="U20" s="7">
        <v>281.25</v>
      </c>
      <c r="V20" s="7">
        <v>1.48</v>
      </c>
      <c r="W20" s="7">
        <v>7.94</v>
      </c>
      <c r="X20" s="7">
        <v>8.19</v>
      </c>
    </row>
    <row r="21" spans="1:24" x14ac:dyDescent="0.2">
      <c r="A21" s="12">
        <f xml:space="preserve"> (A20/A19)*100</f>
        <v>28.91231617594207</v>
      </c>
      <c r="B21" s="13">
        <f xml:space="preserve"> (B20/B19)*100</f>
        <v>28.529753795467094</v>
      </c>
      <c r="C21" t="s">
        <v>33</v>
      </c>
      <c r="G21" s="14">
        <f xml:space="preserve"> (G20/G19)*100</f>
        <v>23.509238099012133</v>
      </c>
      <c r="H21" s="13">
        <f xml:space="preserve"> (H20/H19)*100</f>
        <v>25.682044454951207</v>
      </c>
      <c r="I21" t="s">
        <v>33</v>
      </c>
      <c r="M21" s="6">
        <v>400</v>
      </c>
      <c r="N21" s="17">
        <v>31.897234433998527</v>
      </c>
      <c r="O21" s="16">
        <f xml:space="preserve"> B21*((200/A30)^(1/2))</f>
        <v>20.173582374357427</v>
      </c>
      <c r="P21" s="16">
        <f xml:space="preserve"> B21*((400/A30)^(1/2))</f>
        <v>28.529753795467094</v>
      </c>
      <c r="Q21" s="16">
        <f xml:space="preserve"> B21*((800/A30)^(1/2))</f>
        <v>40.347164748714853</v>
      </c>
      <c r="T21" s="7">
        <v>4009</v>
      </c>
      <c r="U21" s="7">
        <v>56.25</v>
      </c>
      <c r="V21" s="7">
        <v>0.13</v>
      </c>
      <c r="W21" s="7">
        <v>5.47</v>
      </c>
      <c r="X21" s="7">
        <v>5.4</v>
      </c>
    </row>
    <row r="22" spans="1:24" x14ac:dyDescent="0.2">
      <c r="M22" s="6">
        <v>500</v>
      </c>
      <c r="N22" s="17">
        <v>28.529753795467094</v>
      </c>
      <c r="O22" s="16">
        <f xml:space="preserve"> B21*((200/A31)^(1/2))</f>
        <v>18.043800615501926</v>
      </c>
      <c r="P22" s="16">
        <f xml:space="preserve"> B21*((400/A31)^(1/2))</f>
        <v>25.517787547198822</v>
      </c>
      <c r="Q22" s="16">
        <f xml:space="preserve"> B21*((800/A31)^(1/2))</f>
        <v>36.087601231003852</v>
      </c>
      <c r="T22" s="7">
        <v>4010</v>
      </c>
      <c r="U22" s="7">
        <v>143.75</v>
      </c>
      <c r="V22" s="7">
        <v>0.96</v>
      </c>
      <c r="W22" s="7">
        <v>3.93</v>
      </c>
      <c r="X22" s="7">
        <v>9.2200000000000006</v>
      </c>
    </row>
    <row r="23" spans="1:24" x14ac:dyDescent="0.2">
      <c r="M23" s="6">
        <v>600</v>
      </c>
      <c r="N23" s="17">
        <v>26.043982856409929</v>
      </c>
      <c r="O23" s="16">
        <f xml:space="preserve"> B21*((200/A32)^(1/2))</f>
        <v>16.471661033726672</v>
      </c>
      <c r="P23" s="16">
        <f xml:space="preserve"> B21*((400/A32)^(1/2))</f>
        <v>23.294446428708696</v>
      </c>
      <c r="Q23" s="16">
        <f xml:space="preserve"> B21*((800/A32)^(1/2))</f>
        <v>32.943322067453344</v>
      </c>
      <c r="T23" s="7">
        <v>4011</v>
      </c>
      <c r="U23" s="7">
        <v>112.5</v>
      </c>
      <c r="V23" s="7">
        <v>0.35</v>
      </c>
      <c r="W23" s="7">
        <v>6.57</v>
      </c>
      <c r="X23" s="7">
        <v>6.26</v>
      </c>
    </row>
    <row r="24" spans="1:24" x14ac:dyDescent="0.2">
      <c r="L24" s="15"/>
      <c r="M24" s="6">
        <v>700</v>
      </c>
      <c r="N24" s="17">
        <v>24.112042806596058</v>
      </c>
      <c r="O24" s="16">
        <f xml:space="preserve"> B21*((200/A33)^(1/2))</f>
        <v>15.249794861664478</v>
      </c>
      <c r="P24" s="16">
        <f xml:space="preserve"> B21*((400/A33)^(1/2))</f>
        <v>21.566466716773441</v>
      </c>
      <c r="Q24" s="16">
        <f xml:space="preserve"> B21*((800/A33)^(1/2))</f>
        <v>30.499589723328956</v>
      </c>
      <c r="T24" s="7">
        <v>4014</v>
      </c>
      <c r="U24" s="7">
        <v>18.75</v>
      </c>
      <c r="V24" s="7">
        <v>0.04</v>
      </c>
      <c r="W24" s="7">
        <v>5.33</v>
      </c>
      <c r="X24" s="7">
        <v>5.36</v>
      </c>
    </row>
    <row r="25" spans="1:24" x14ac:dyDescent="0.2">
      <c r="C25" s="20" t="s">
        <v>32</v>
      </c>
      <c r="D25" s="20"/>
      <c r="E25" s="20"/>
      <c r="F25" s="20"/>
      <c r="G25" s="20"/>
      <c r="H25" s="20"/>
      <c r="I25" s="20"/>
      <c r="J25" s="20"/>
      <c r="L25" s="15"/>
      <c r="M25" s="6">
        <v>800</v>
      </c>
      <c r="N25" s="17">
        <v>22.554750769377407</v>
      </c>
      <c r="O25" s="16">
        <f xml:space="preserve"> B21*((200/A34)^(1/2))</f>
        <v>14.264876897733547</v>
      </c>
      <c r="P25" s="16">
        <f xml:space="preserve"> B21*((400/A34)^(1/2))</f>
        <v>20.173582374357427</v>
      </c>
      <c r="Q25" s="16">
        <f xml:space="preserve"> B21*((800/A34)^(1/2))</f>
        <v>28.529753795467094</v>
      </c>
      <c r="T25" s="7">
        <v>4016</v>
      </c>
      <c r="U25" s="7">
        <v>31.25</v>
      </c>
      <c r="V25" s="7">
        <v>0.08</v>
      </c>
      <c r="W25" s="7">
        <v>5.62</v>
      </c>
      <c r="X25" s="7">
        <v>5.69</v>
      </c>
    </row>
    <row r="26" spans="1:24" x14ac:dyDescent="0.2">
      <c r="A26" s="24" t="s">
        <v>27</v>
      </c>
      <c r="B26" s="24"/>
      <c r="C26" s="24" t="s">
        <v>28</v>
      </c>
      <c r="D26" s="24"/>
      <c r="E26" s="24" t="s">
        <v>30</v>
      </c>
      <c r="F26" s="24"/>
      <c r="G26" s="24" t="s">
        <v>29</v>
      </c>
      <c r="H26" s="24"/>
      <c r="I26" s="24" t="s">
        <v>31</v>
      </c>
      <c r="J26" s="24"/>
      <c r="L26" s="15"/>
      <c r="M26" s="6">
        <v>900</v>
      </c>
      <c r="N26" s="17">
        <v>21.264822955999019</v>
      </c>
      <c r="O26" s="16">
        <f xml:space="preserve"> B21*((200/A35)^(1/2))</f>
        <v>13.449054916238282</v>
      </c>
      <c r="P26" s="16">
        <f xml:space="preserve"> B21*((400/A35)^(1/2))</f>
        <v>19.01983586364473</v>
      </c>
      <c r="Q26" s="16">
        <f xml:space="preserve"> B21*((800/A35)^(1/2))</f>
        <v>26.898109832476564</v>
      </c>
      <c r="T26" s="7">
        <v>1002</v>
      </c>
      <c r="U26" s="7">
        <v>181.25</v>
      </c>
      <c r="V26" s="7">
        <v>0.74</v>
      </c>
      <c r="W26" s="7">
        <v>6.8</v>
      </c>
      <c r="X26" s="7">
        <v>7.19</v>
      </c>
    </row>
    <row r="27" spans="1:24" x14ac:dyDescent="0.2">
      <c r="A27" s="25">
        <v>100</v>
      </c>
      <c r="B27" s="25"/>
      <c r="C27" s="22">
        <f xml:space="preserve"> A21*((500/A27)^(1/2))</f>
        <v>64.649904356373241</v>
      </c>
      <c r="D27" s="23"/>
      <c r="E27" s="22">
        <f xml:space="preserve"> B21*((500/A27)^(1/2))</f>
        <v>63.794468867997054</v>
      </c>
      <c r="F27" s="23"/>
      <c r="G27" s="22">
        <f xml:space="preserve"> G21*((500/A27)^(1/2))</f>
        <v>52.568254488619061</v>
      </c>
      <c r="H27" s="23"/>
      <c r="I27" s="22">
        <f xml:space="preserve"> H21*((500/A27)^(1/2))</f>
        <v>57.426797202442437</v>
      </c>
      <c r="J27" s="23"/>
      <c r="M27" s="6">
        <v>1000</v>
      </c>
      <c r="N27" s="17">
        <v>20.173582374357427</v>
      </c>
      <c r="O27" s="16">
        <f xml:space="preserve"> B21*((200/A36)^(1/2))</f>
        <v>12.758893773599411</v>
      </c>
      <c r="P27" s="16">
        <f xml:space="preserve"> B21*((400/A36)^(1/2))</f>
        <v>18.043800615501926</v>
      </c>
      <c r="Q27" s="16">
        <f xml:space="preserve"> B21*((800/A36)^(1/2))</f>
        <v>25.517787547198822</v>
      </c>
      <c r="T27" s="7">
        <v>1003</v>
      </c>
      <c r="U27" s="7">
        <v>87.5</v>
      </c>
      <c r="V27" s="7">
        <v>0.34</v>
      </c>
      <c r="W27" s="7">
        <v>7.55</v>
      </c>
      <c r="X27" s="7">
        <v>7.03</v>
      </c>
    </row>
    <row r="28" spans="1:24" x14ac:dyDescent="0.2">
      <c r="A28" s="22">
        <v>200</v>
      </c>
      <c r="B28" s="23"/>
      <c r="C28" s="22">
        <f xml:space="preserve"> A21*((500/A28)^(1/2))</f>
        <v>45.714385773453238</v>
      </c>
      <c r="D28" s="23"/>
      <c r="E28" s="22">
        <f xml:space="preserve"> B21*((500/A28)^(1/2))</f>
        <v>45.109501538754813</v>
      </c>
      <c r="F28" s="23"/>
      <c r="G28" s="22">
        <f xml:space="preserve"> G21*((500/A28)^(1/2))</f>
        <v>37.171369224042706</v>
      </c>
      <c r="H28" s="23"/>
      <c r="I28" s="22">
        <f xml:space="preserve"> H21*((500/A28)^(1/2))</f>
        <v>40.606877723671701</v>
      </c>
      <c r="J28" s="23"/>
      <c r="T28" s="7">
        <v>1028</v>
      </c>
      <c r="U28" s="7">
        <v>137.5</v>
      </c>
      <c r="V28" s="7">
        <v>0.76</v>
      </c>
      <c r="W28" s="7">
        <v>8.02</v>
      </c>
      <c r="X28" s="7">
        <v>8.41</v>
      </c>
    </row>
    <row r="29" spans="1:24" x14ac:dyDescent="0.2">
      <c r="A29" s="22">
        <v>300</v>
      </c>
      <c r="B29" s="23"/>
      <c r="C29" s="22">
        <f xml:space="preserve"> A21*((500/A29)^(1/2))</f>
        <v>37.32563968323565</v>
      </c>
      <c r="D29" s="23"/>
      <c r="E29" s="22">
        <f xml:space="preserve"> B21*((500/A29)^(1/2))</f>
        <v>36.831753773747302</v>
      </c>
      <c r="F29" s="23"/>
      <c r="G29" s="22">
        <f xml:space="preserve"> G21*((500/A29)^(1/2))</f>
        <v>30.350295879832967</v>
      </c>
      <c r="H29" s="23"/>
      <c r="I29" s="22">
        <f xml:space="preserve"> H21*((500/A29)^(1/2))</f>
        <v>33.155376823528186</v>
      </c>
      <c r="J29" s="23"/>
      <c r="M29" s="20" t="s">
        <v>42</v>
      </c>
      <c r="N29" s="20"/>
      <c r="O29" s="20"/>
      <c r="P29" s="20"/>
      <c r="Q29" s="20"/>
      <c r="T29" s="7">
        <v>1031</v>
      </c>
      <c r="U29" s="7">
        <v>125</v>
      </c>
      <c r="V29" s="7">
        <v>1.31</v>
      </c>
      <c r="W29" s="7">
        <v>2.95</v>
      </c>
      <c r="X29" s="7">
        <v>11.57</v>
      </c>
    </row>
    <row r="30" spans="1:24" x14ac:dyDescent="0.2">
      <c r="A30" s="22">
        <v>400</v>
      </c>
      <c r="B30" s="23"/>
      <c r="C30" s="22">
        <f xml:space="preserve"> A21*((500/A30)^(1/2))</f>
        <v>32.324952178186621</v>
      </c>
      <c r="D30" s="23"/>
      <c r="E30" s="22">
        <f xml:space="preserve"> B21*((500/A30)^(1/2))</f>
        <v>31.897234433998527</v>
      </c>
      <c r="F30" s="23"/>
      <c r="G30" s="22">
        <f xml:space="preserve"> G21*((500/A30)^(1/2))</f>
        <v>26.284127244309531</v>
      </c>
      <c r="H30" s="23"/>
      <c r="I30" s="22">
        <f xml:space="preserve"> H21*((500/A30)^(1/2))</f>
        <v>28.713398601221218</v>
      </c>
      <c r="J30" s="23"/>
      <c r="M30" s="18" t="s">
        <v>46</v>
      </c>
      <c r="N30" s="6" t="s">
        <v>35</v>
      </c>
      <c r="O30" s="6" t="s">
        <v>36</v>
      </c>
      <c r="P30" s="6" t="s">
        <v>37</v>
      </c>
      <c r="Q30" s="6" t="s">
        <v>38</v>
      </c>
      <c r="T30" s="7">
        <v>2020</v>
      </c>
      <c r="U30" s="7">
        <v>387.5</v>
      </c>
      <c r="V30" s="7">
        <v>2.72</v>
      </c>
      <c r="W30" s="7">
        <v>9.4</v>
      </c>
      <c r="X30" s="7">
        <v>9.4600000000000009</v>
      </c>
    </row>
    <row r="31" spans="1:24" x14ac:dyDescent="0.2">
      <c r="A31" s="22">
        <v>500</v>
      </c>
      <c r="B31" s="23"/>
      <c r="C31" s="22">
        <f xml:space="preserve"> A21*((500/A31)^(1/2))</f>
        <v>28.91231617594207</v>
      </c>
      <c r="D31" s="23"/>
      <c r="E31" s="22">
        <f xml:space="preserve"> B21*((500/A31)^(1/2))</f>
        <v>28.529753795467094</v>
      </c>
      <c r="F31" s="23"/>
      <c r="G31" s="22">
        <f xml:space="preserve"> G21*((500/A31)^(1/2))</f>
        <v>23.509238099012133</v>
      </c>
      <c r="H31" s="23"/>
      <c r="I31" s="22">
        <f xml:space="preserve"> H21*((500/A31)^(1/2))</f>
        <v>25.682044454951207</v>
      </c>
      <c r="J31" s="23"/>
      <c r="M31" s="6">
        <v>100</v>
      </c>
      <c r="N31" s="17">
        <v>52.568254488619061</v>
      </c>
      <c r="O31" s="16">
        <f xml:space="preserve"> G21*((200/A27)^(1/2))</f>
        <v>33.247083360681238</v>
      </c>
      <c r="P31" s="16">
        <f xml:space="preserve"> G21*((400/A27)^(1/2))</f>
        <v>47.018476198024267</v>
      </c>
      <c r="Q31" s="16">
        <f xml:space="preserve"> G21*((800/A27)^(1/2))</f>
        <v>66.494166721362475</v>
      </c>
      <c r="T31" s="7">
        <v>4002</v>
      </c>
      <c r="U31" s="7">
        <v>200</v>
      </c>
      <c r="V31" s="7">
        <v>0.66</v>
      </c>
      <c r="W31" s="7">
        <v>6.21</v>
      </c>
      <c r="X31" s="7">
        <v>6.49</v>
      </c>
    </row>
    <row r="32" spans="1:24" x14ac:dyDescent="0.2">
      <c r="A32" s="22">
        <v>600</v>
      </c>
      <c r="B32" s="23"/>
      <c r="C32" s="22">
        <f xml:space="preserve"> A21*((500/A32)^(1/2))</f>
        <v>26.393212932141626</v>
      </c>
      <c r="D32" s="23"/>
      <c r="E32" s="22">
        <f xml:space="preserve"> B21*((500/A32)^(1/2))</f>
        <v>26.043982856409929</v>
      </c>
      <c r="F32" s="23"/>
      <c r="G32" s="22">
        <f xml:space="preserve"> G21*((500/A32)^(1/2))</f>
        <v>21.460900027648027</v>
      </c>
      <c r="H32" s="23"/>
      <c r="I32" s="22">
        <f xml:space="preserve"> H21*((500/A32)^(1/2))</f>
        <v>23.444391784712074</v>
      </c>
      <c r="J32" s="23"/>
      <c r="M32" s="6">
        <v>200</v>
      </c>
      <c r="N32" s="17">
        <v>37.171369224042706</v>
      </c>
      <c r="O32" s="16">
        <f xml:space="preserve"> G21*((200/A28)^(1/2))</f>
        <v>23.509238099012133</v>
      </c>
      <c r="P32" s="16">
        <f xml:space="preserve"> G21*((400/A28)^(1/2))</f>
        <v>33.247083360681238</v>
      </c>
      <c r="Q32" s="16">
        <f xml:space="preserve"> G21*((800/A28)^(1/2))</f>
        <v>47.018476198024267</v>
      </c>
      <c r="T32" s="7">
        <v>1025</v>
      </c>
      <c r="U32" s="7">
        <v>112.5</v>
      </c>
      <c r="V32" s="7">
        <v>0.87</v>
      </c>
      <c r="W32" s="7">
        <v>4.3</v>
      </c>
      <c r="X32" s="7">
        <v>9.91</v>
      </c>
    </row>
    <row r="33" spans="1:31" x14ac:dyDescent="0.2">
      <c r="A33" s="22">
        <v>700</v>
      </c>
      <c r="B33" s="23"/>
      <c r="C33" s="22">
        <f>A21*((500/A33)^(1/2))</f>
        <v>24.435367030153554</v>
      </c>
      <c r="D33" s="23"/>
      <c r="E33" s="22">
        <f xml:space="preserve"> B21*((500/A33)^(1/2))</f>
        <v>24.112042806596058</v>
      </c>
      <c r="F33" s="23"/>
      <c r="G33" s="22">
        <f xml:space="preserve"> G21*((500/A33)^(1/2))</f>
        <v>19.868932604805849</v>
      </c>
      <c r="H33" s="23"/>
      <c r="I33" s="22">
        <f xml:space="preserve"> H21*((500/A33)^(1/2))</f>
        <v>21.705289141228917</v>
      </c>
      <c r="J33" s="23"/>
      <c r="M33" s="6">
        <v>300</v>
      </c>
      <c r="N33" s="17">
        <v>30.350295879832967</v>
      </c>
      <c r="O33" s="16">
        <f xml:space="preserve"> G21*((200/A29)^(1/2))</f>
        <v>19.19521252805924</v>
      </c>
      <c r="P33" s="16">
        <f xml:space="preserve"> G21*((400/A29)^(1/2))</f>
        <v>27.14612988981532</v>
      </c>
      <c r="Q33" s="16">
        <f xml:space="preserve"> G21*((800/A29)^(1/2))</f>
        <v>38.390425056118481</v>
      </c>
      <c r="T33" s="7">
        <v>1026</v>
      </c>
      <c r="U33" s="7">
        <v>200</v>
      </c>
      <c r="V33" s="7">
        <v>1.18</v>
      </c>
      <c r="W33" s="7">
        <v>5.72</v>
      </c>
      <c r="X33" s="7">
        <v>8.67</v>
      </c>
    </row>
    <row r="34" spans="1:31" x14ac:dyDescent="0.2">
      <c r="A34" s="22">
        <v>800</v>
      </c>
      <c r="B34" s="23"/>
      <c r="C34" s="22">
        <f xml:space="preserve"> A21*((500/A34)^(1/2))</f>
        <v>22.857192886726619</v>
      </c>
      <c r="D34" s="23"/>
      <c r="E34" s="22">
        <f xml:space="preserve"> B21*((500/A34)^(1/2))</f>
        <v>22.554750769377407</v>
      </c>
      <c r="F34" s="23"/>
      <c r="G34" s="22">
        <f xml:space="preserve"> G21*((500/A34)^(1/2))</f>
        <v>18.585684612021353</v>
      </c>
      <c r="H34" s="23"/>
      <c r="I34" s="22">
        <f xml:space="preserve"> H21*((500/A34)^(1/2))</f>
        <v>20.303438861835851</v>
      </c>
      <c r="J34" s="23"/>
      <c r="M34" s="6">
        <v>400</v>
      </c>
      <c r="N34" s="17">
        <v>26.284127244309531</v>
      </c>
      <c r="O34" s="16">
        <f xml:space="preserve"> G21*((200/A30)^(1/2))</f>
        <v>16.623541680340619</v>
      </c>
      <c r="P34" s="16">
        <f xml:space="preserve"> G21*((400/A30)^(1/2))</f>
        <v>23.509238099012133</v>
      </c>
      <c r="Q34" s="16">
        <f xml:space="preserve"> G21*((800/A30)^(1/2))</f>
        <v>33.247083360681238</v>
      </c>
      <c r="T34" s="7">
        <v>2037</v>
      </c>
      <c r="U34" s="7">
        <v>100</v>
      </c>
      <c r="V34" s="7">
        <v>0.49</v>
      </c>
      <c r="W34" s="7">
        <v>7.27</v>
      </c>
      <c r="X34" s="7">
        <v>7.89</v>
      </c>
    </row>
    <row r="35" spans="1:31" x14ac:dyDescent="0.2">
      <c r="A35" s="22">
        <v>900</v>
      </c>
      <c r="B35" s="23"/>
      <c r="C35" s="22">
        <f xml:space="preserve"> A21*((500/A35)^(1/2))</f>
        <v>21.549968118791078</v>
      </c>
      <c r="D35" s="23"/>
      <c r="E35" s="22">
        <f xml:space="preserve"> B21*((500/A35)^(1/2))</f>
        <v>21.264822955999019</v>
      </c>
      <c r="F35" s="23"/>
      <c r="G35" s="22">
        <f xml:space="preserve"> G21*((500/A35)^(1/2))</f>
        <v>17.522751496206354</v>
      </c>
      <c r="H35" s="23"/>
      <c r="I35" s="22">
        <f xml:space="preserve"> H21*((500/A35)^(1/2))</f>
        <v>19.142265734147479</v>
      </c>
      <c r="J35" s="23"/>
      <c r="M35" s="6">
        <v>500</v>
      </c>
      <c r="N35" s="17">
        <v>23.509238099012133</v>
      </c>
      <c r="O35" s="16">
        <f xml:space="preserve"> G21*((200/A31)^(1/2))</f>
        <v>14.868547689617081</v>
      </c>
      <c r="P35" s="16">
        <f xml:space="preserve"> G21*((400/A31)^(1/2))</f>
        <v>21.027301795447624</v>
      </c>
      <c r="Q35" s="16">
        <f xml:space="preserve"> G21*((800/A31)^(1/2))</f>
        <v>29.737095379234162</v>
      </c>
      <c r="T35" s="7">
        <v>3004</v>
      </c>
      <c r="U35" s="7">
        <v>131.25</v>
      </c>
      <c r="V35" s="7">
        <v>0.52</v>
      </c>
      <c r="W35" s="7">
        <v>6.56</v>
      </c>
      <c r="X35" s="7">
        <v>7.1</v>
      </c>
    </row>
    <row r="36" spans="1:31" x14ac:dyDescent="0.2">
      <c r="A36" s="22">
        <v>1000</v>
      </c>
      <c r="B36" s="23"/>
      <c r="C36" s="22">
        <f xml:space="preserve"> A21*((500/A36)^(1/2))</f>
        <v>20.444094827818148</v>
      </c>
      <c r="D36" s="23"/>
      <c r="E36" s="22">
        <f xml:space="preserve"> B21*((500/A36)^(1/2))</f>
        <v>20.173582374357427</v>
      </c>
      <c r="F36" s="23"/>
      <c r="G36" s="22">
        <f xml:space="preserve"> G21*((500/A36)^(1/2))</f>
        <v>16.623541680340619</v>
      </c>
      <c r="H36" s="23"/>
      <c r="I36" s="22">
        <f xml:space="preserve"> H21*((500/A36)^(1/2))</f>
        <v>18.159947788830369</v>
      </c>
      <c r="J36" s="23"/>
      <c r="M36" s="6">
        <v>600</v>
      </c>
      <c r="N36" s="17">
        <v>21.460900027648027</v>
      </c>
      <c r="O36" s="16">
        <f xml:space="preserve"> G21*((200/A32)^(1/2))</f>
        <v>13.57306494490766</v>
      </c>
      <c r="P36" s="16">
        <f xml:space="preserve"> G21*((400/A32)^(1/2))</f>
        <v>19.19521252805924</v>
      </c>
      <c r="Q36" s="16">
        <f xml:space="preserve"> G21*((800/A32)^(1/2))</f>
        <v>27.14612988981532</v>
      </c>
      <c r="T36" s="7">
        <v>3039</v>
      </c>
      <c r="U36" s="7">
        <v>6.25</v>
      </c>
      <c r="V36" s="7">
        <v>0.02</v>
      </c>
      <c r="W36" s="7">
        <v>5.7</v>
      </c>
      <c r="X36" s="7">
        <v>5.7</v>
      </c>
    </row>
    <row r="37" spans="1:31" x14ac:dyDescent="0.2">
      <c r="M37" s="6">
        <v>700</v>
      </c>
      <c r="N37" s="17">
        <v>19.868932604805849</v>
      </c>
      <c r="O37" s="16">
        <f xml:space="preserve"> G21*((200/A33)^(1/2))</f>
        <v>12.566216341513732</v>
      </c>
      <c r="P37" s="16">
        <f xml:space="preserve"> G21*((400/A33)^(1/2))</f>
        <v>17.771313577883134</v>
      </c>
      <c r="Q37" s="16">
        <f xml:space="preserve"> G21*((800/A33)^(1/2))</f>
        <v>25.132432683027464</v>
      </c>
      <c r="T37" s="7">
        <v>3063</v>
      </c>
      <c r="U37" s="7">
        <v>68.75</v>
      </c>
      <c r="V37" s="7">
        <v>0.24</v>
      </c>
      <c r="W37" s="7">
        <v>6.25</v>
      </c>
      <c r="X37" s="7">
        <v>6.64</v>
      </c>
    </row>
    <row r="38" spans="1:31" x14ac:dyDescent="0.2">
      <c r="M38" s="6">
        <v>800</v>
      </c>
      <c r="N38" s="17">
        <v>18.585684612021353</v>
      </c>
      <c r="O38" s="16">
        <f xml:space="preserve"> G21*((200/A34)^(1/2))</f>
        <v>11.754619049506067</v>
      </c>
      <c r="P38" s="16">
        <f xml:space="preserve"> G21*((400/A34)^(1/2))</f>
        <v>16.623541680340619</v>
      </c>
      <c r="Q38" s="16">
        <f xml:space="preserve"> G21*((800/A34)^(1/2))</f>
        <v>23.509238099012133</v>
      </c>
      <c r="T38" s="7">
        <v>4017</v>
      </c>
      <c r="U38" s="7">
        <v>37.5</v>
      </c>
      <c r="V38" s="7">
        <v>0.1</v>
      </c>
      <c r="W38" s="7">
        <v>5.61</v>
      </c>
      <c r="X38" s="7">
        <v>5.7</v>
      </c>
    </row>
    <row r="39" spans="1:31" x14ac:dyDescent="0.2">
      <c r="M39" s="6">
        <v>900</v>
      </c>
      <c r="N39" s="17">
        <v>17.522751496206354</v>
      </c>
      <c r="O39" s="16">
        <f xml:space="preserve"> G21*((200/A35)^(1/2))</f>
        <v>11.082361120227079</v>
      </c>
      <c r="P39" s="16">
        <f xml:space="preserve"> G21*((400/A35)^(1/2))</f>
        <v>15.672825399341422</v>
      </c>
      <c r="Q39" s="16">
        <f xml:space="preserve"> G21*((800/A35)^(1/2))</f>
        <v>22.164722240454157</v>
      </c>
      <c r="T39" s="7">
        <v>4018</v>
      </c>
      <c r="U39" s="7">
        <v>18.75</v>
      </c>
      <c r="V39" s="7">
        <v>0.04</v>
      </c>
      <c r="W39" s="7">
        <v>5.36</v>
      </c>
      <c r="X39" s="7">
        <v>5.37</v>
      </c>
    </row>
    <row r="40" spans="1:31" x14ac:dyDescent="0.2">
      <c r="M40" s="6">
        <v>1000</v>
      </c>
      <c r="N40" s="17">
        <v>16.623541680340601</v>
      </c>
      <c r="O40" s="16">
        <f xml:space="preserve"> G21*((200/A36)^(1/2))</f>
        <v>10.513650897723812</v>
      </c>
      <c r="P40" s="16">
        <f xml:space="preserve"> G21*((400/A36)^(1/2))</f>
        <v>14.868547689617081</v>
      </c>
      <c r="Q40" s="16">
        <f xml:space="preserve"> G21*((800/A36)^(1/2))</f>
        <v>21.027301795447624</v>
      </c>
      <c r="T40" s="7">
        <v>1029</v>
      </c>
      <c r="U40" s="7">
        <v>125</v>
      </c>
      <c r="V40" s="7">
        <v>1.05</v>
      </c>
      <c r="W40" s="7">
        <v>3.43</v>
      </c>
      <c r="X40" s="7">
        <v>10.37</v>
      </c>
    </row>
    <row r="41" spans="1:31" x14ac:dyDescent="0.2">
      <c r="T41" s="7">
        <v>2026</v>
      </c>
      <c r="U41" s="7">
        <v>93.75</v>
      </c>
      <c r="V41" s="7">
        <v>0.28999999999999998</v>
      </c>
      <c r="W41" s="7">
        <v>6.14</v>
      </c>
      <c r="X41" s="7">
        <v>6.28</v>
      </c>
    </row>
    <row r="42" spans="1:31" x14ac:dyDescent="0.2">
      <c r="L42" t="s">
        <v>43</v>
      </c>
      <c r="M42" s="20" t="s">
        <v>44</v>
      </c>
      <c r="N42" s="20"/>
      <c r="O42" s="20"/>
      <c r="P42" s="20"/>
      <c r="Q42" s="20"/>
      <c r="T42" s="7">
        <v>2029</v>
      </c>
      <c r="U42" s="7">
        <v>37.5</v>
      </c>
      <c r="V42" s="7">
        <v>0.11</v>
      </c>
      <c r="W42" s="7">
        <v>5.99</v>
      </c>
      <c r="X42" s="7">
        <v>6.05</v>
      </c>
    </row>
    <row r="43" spans="1:31" x14ac:dyDescent="0.2">
      <c r="M43" s="18" t="s">
        <v>46</v>
      </c>
      <c r="N43" s="6" t="s">
        <v>35</v>
      </c>
      <c r="O43" s="6" t="s">
        <v>36</v>
      </c>
      <c r="P43" s="6" t="s">
        <v>37</v>
      </c>
      <c r="Q43" s="6" t="s">
        <v>38</v>
      </c>
      <c r="T43" s="7">
        <v>2035</v>
      </c>
      <c r="U43" s="7">
        <v>50</v>
      </c>
      <c r="V43" s="7">
        <v>0.14000000000000001</v>
      </c>
      <c r="W43" s="7">
        <v>5.86</v>
      </c>
      <c r="X43" s="7">
        <v>5.91</v>
      </c>
    </row>
    <row r="44" spans="1:31" x14ac:dyDescent="0.2">
      <c r="M44" s="6">
        <v>100</v>
      </c>
      <c r="N44" s="16">
        <v>64.649904356373241</v>
      </c>
      <c r="O44" s="16">
        <f xml:space="preserve"> H21*((200/A27)^(1/2))</f>
        <v>36.319895577660738</v>
      </c>
      <c r="P44" s="16">
        <f xml:space="preserve"> H21*((400/A27)^(1/2))</f>
        <v>51.364088909902414</v>
      </c>
      <c r="Q44" s="16">
        <f xml:space="preserve"> H21*((800/A27)^(1/2))</f>
        <v>72.639791155321475</v>
      </c>
      <c r="T44" s="7">
        <v>3042</v>
      </c>
      <c r="U44" s="7">
        <v>218.75</v>
      </c>
      <c r="V44" s="7">
        <v>0.98</v>
      </c>
      <c r="W44" s="7">
        <v>7.25</v>
      </c>
      <c r="X44" s="7">
        <v>7.54</v>
      </c>
    </row>
    <row r="45" spans="1:31" x14ac:dyDescent="0.2">
      <c r="M45" s="6">
        <v>200</v>
      </c>
      <c r="N45" s="16">
        <v>45.714385773453238</v>
      </c>
      <c r="O45" s="16">
        <f xml:space="preserve"> H21*((200/A28)^(1/2))</f>
        <v>25.682044454951207</v>
      </c>
      <c r="P45" s="16">
        <f xml:space="preserve"> H21*((400/A28)^(1/2))</f>
        <v>36.319895577660738</v>
      </c>
      <c r="Q45" s="16">
        <f xml:space="preserve"> H21*((800/A28)^(1/2))</f>
        <v>51.364088909902414</v>
      </c>
    </row>
    <row r="46" spans="1:31" ht="12.75" customHeight="1" x14ac:dyDescent="0.2">
      <c r="M46" s="6">
        <v>300</v>
      </c>
      <c r="N46" s="16">
        <v>37.32563968323565</v>
      </c>
      <c r="O46" s="16">
        <f xml:space="preserve"> H21*((200/A29)^(1/2))</f>
        <v>20.969301488701525</v>
      </c>
      <c r="P46" s="16">
        <f xml:space="preserve"> H21*((400/A29)^(1/2))</f>
        <v>29.655070558812028</v>
      </c>
      <c r="Q46" s="16">
        <f xml:space="preserve"> H21*((800/A29)^(1/2))</f>
        <v>41.93860297740305</v>
      </c>
      <c r="S46" s="21" t="s">
        <v>24</v>
      </c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</row>
    <row r="47" spans="1:31" ht="12.75" customHeight="1" x14ac:dyDescent="0.2">
      <c r="M47" s="6">
        <v>400</v>
      </c>
      <c r="N47" s="16">
        <v>32.324952178186621</v>
      </c>
      <c r="O47" s="16">
        <f xml:space="preserve"> H21*((200/A30)^(1/2))</f>
        <v>18.159947788830369</v>
      </c>
      <c r="P47" s="16">
        <f xml:space="preserve"> H21*((400/A30)^(1/2))</f>
        <v>25.682044454951207</v>
      </c>
      <c r="Q47" s="16">
        <f xml:space="preserve"> H21*((800/A30)^(1/2))</f>
        <v>36.319895577660738</v>
      </c>
      <c r="S47" s="21" t="s">
        <v>25</v>
      </c>
      <c r="T47" s="21"/>
      <c r="U47" s="21"/>
      <c r="V47" s="21"/>
      <c r="W47" s="21"/>
      <c r="X47" s="21"/>
      <c r="Y47" s="21"/>
      <c r="Z47" s="21"/>
      <c r="AA47" s="21"/>
    </row>
    <row r="48" spans="1:31" x14ac:dyDescent="0.2">
      <c r="M48" s="6">
        <v>500</v>
      </c>
      <c r="N48" s="16">
        <v>28.91231617594207</v>
      </c>
      <c r="O48" s="16">
        <f xml:space="preserve"> H21*((200/A31)^(1/2))</f>
        <v>16.24275108946868</v>
      </c>
      <c r="P48" s="16">
        <f xml:space="preserve"> H21*((400/A31)^(1/2))</f>
        <v>22.970718880976975</v>
      </c>
      <c r="Q48" s="16">
        <f xml:space="preserve"> H21*((800/A31)^(1/2))</f>
        <v>32.485502178937359</v>
      </c>
    </row>
    <row r="49" spans="13:28" x14ac:dyDescent="0.2">
      <c r="M49" s="6">
        <v>600</v>
      </c>
      <c r="N49" s="16">
        <v>26.393212932141626</v>
      </c>
      <c r="O49" s="16">
        <f xml:space="preserve"> H21*((200/A32)^(1/2))</f>
        <v>14.827535279406014</v>
      </c>
      <c r="P49" s="16">
        <f xml:space="preserve"> H21*((400/A32)^(1/2))</f>
        <v>20.969301488701525</v>
      </c>
      <c r="Q49" s="16">
        <f xml:space="preserve"> H21*((800/A32)^(1/2))</f>
        <v>29.655070558812028</v>
      </c>
      <c r="S49" t="s">
        <v>50</v>
      </c>
      <c r="T49" t="s">
        <v>45</v>
      </c>
      <c r="V49" s="32" t="s">
        <v>51</v>
      </c>
      <c r="AA49" s="32" t="s">
        <v>54</v>
      </c>
    </row>
    <row r="50" spans="13:28" x14ac:dyDescent="0.2">
      <c r="M50" s="6">
        <v>700</v>
      </c>
      <c r="N50" s="16">
        <v>24.435367030153554</v>
      </c>
      <c r="O50" s="16">
        <f xml:space="preserve"> H21*((200/A33)^(1/2))</f>
        <v>13.727630191760705</v>
      </c>
      <c r="P50" s="16">
        <f xml:space="preserve"> H21*((400/A33)^(1/2))</f>
        <v>19.413800796430358</v>
      </c>
      <c r="Q50" s="16">
        <f xml:space="preserve"> H21*((800/A33)^(1/2))</f>
        <v>27.455260383521409</v>
      </c>
      <c r="S50" s="31" t="s">
        <v>48</v>
      </c>
      <c r="T50">
        <f xml:space="preserve"> AVERAGE(W11:W44)</f>
        <v>6.6605882352941199</v>
      </c>
      <c r="U50" t="s">
        <v>47</v>
      </c>
    </row>
    <row r="51" spans="13:28" x14ac:dyDescent="0.2">
      <c r="M51" s="6">
        <v>800</v>
      </c>
      <c r="N51" s="17">
        <v>22.857192886726619</v>
      </c>
      <c r="O51" s="16">
        <f xml:space="preserve"> H21*((200/A34)^(1/2))</f>
        <v>12.841022227475603</v>
      </c>
      <c r="P51" s="16">
        <f xml:space="preserve"> H21*((400/A34)^(1/2))</f>
        <v>18.159947788830369</v>
      </c>
      <c r="Q51" s="16">
        <f xml:space="preserve"> H21*((800/A34)^(1/2))</f>
        <v>25.682044454951207</v>
      </c>
      <c r="S51" s="31" t="s">
        <v>53</v>
      </c>
      <c r="T51">
        <f xml:space="preserve"> _xlfn.VAR.S(W11:W44)</f>
        <v>4.2713208556149516</v>
      </c>
      <c r="U51" t="s">
        <v>49</v>
      </c>
      <c r="AB51" s="31" t="s">
        <v>65</v>
      </c>
    </row>
    <row r="52" spans="13:28" x14ac:dyDescent="0.2">
      <c r="M52" s="6">
        <v>900</v>
      </c>
      <c r="N52" s="17">
        <v>21.549968118791078</v>
      </c>
      <c r="O52" s="16">
        <f xml:space="preserve"> H21*((200/A35)^(1/2))</f>
        <v>12.106631859220245</v>
      </c>
      <c r="P52" s="16">
        <f xml:space="preserve"> H21*((400/A35)^(1/2))</f>
        <v>17.121362969967471</v>
      </c>
      <c r="Q52" s="16">
        <f xml:space="preserve"> H21*((800/A35)^(1/2))</f>
        <v>24.213263718440491</v>
      </c>
      <c r="S52" s="31" t="s">
        <v>55</v>
      </c>
      <c r="T52">
        <f xml:space="preserve"> AVERAGE(U11:U44)</f>
        <v>231.61764705882354</v>
      </c>
      <c r="U52" t="s">
        <v>59</v>
      </c>
      <c r="V52" s="31" t="s">
        <v>52</v>
      </c>
    </row>
    <row r="53" spans="13:28" ht="11.25" customHeight="1" x14ac:dyDescent="0.2">
      <c r="M53" s="6">
        <v>1000</v>
      </c>
      <c r="N53" s="17">
        <v>20.444094827818148</v>
      </c>
      <c r="O53" s="16">
        <f xml:space="preserve"> H21*((200/A36)^(1/2))</f>
        <v>11.485359440488487</v>
      </c>
      <c r="P53" s="16">
        <f xml:space="preserve"> H21*((400/A36)^(1/2))</f>
        <v>16.24275108946868</v>
      </c>
      <c r="Q53" s="16">
        <f xml:space="preserve"> H21*((800/A36)^(1/2))</f>
        <v>22.970718880976975</v>
      </c>
      <c r="S53" s="31" t="s">
        <v>56</v>
      </c>
      <c r="T53">
        <f>_xlfn.VAR.S(U11:U44)</f>
        <v>65956.300133689845</v>
      </c>
      <c r="U53" t="s">
        <v>60</v>
      </c>
    </row>
    <row r="54" spans="13:28" ht="12.75" customHeight="1" x14ac:dyDescent="0.2">
      <c r="S54" s="31" t="s">
        <v>57</v>
      </c>
      <c r="T54">
        <f xml:space="preserve"> AVERAGE(V11:V44)</f>
        <v>1.9788235294117644</v>
      </c>
      <c r="U54" t="s">
        <v>61</v>
      </c>
      <c r="AB54" s="31" t="s">
        <v>66</v>
      </c>
    </row>
    <row r="55" spans="13:28" ht="12.75" customHeight="1" x14ac:dyDescent="0.2">
      <c r="S55" s="31" t="s">
        <v>58</v>
      </c>
      <c r="T55">
        <f xml:space="preserve"> _xlfn.VAR.S(V11:V44)</f>
        <v>9.2358894830659555</v>
      </c>
      <c r="U55" t="s">
        <v>62</v>
      </c>
      <c r="V55" s="31" t="s">
        <v>63</v>
      </c>
    </row>
    <row r="56" spans="13:28" ht="12.75" customHeight="1" x14ac:dyDescent="0.2"/>
    <row r="57" spans="13:28" x14ac:dyDescent="0.2">
      <c r="S57" s="31"/>
      <c r="AB57" s="31" t="s">
        <v>67</v>
      </c>
    </row>
    <row r="58" spans="13:28" x14ac:dyDescent="0.2">
      <c r="V58" s="31" t="s">
        <v>64</v>
      </c>
    </row>
    <row r="62" spans="13:28" x14ac:dyDescent="0.2">
      <c r="S62" s="13" t="s">
        <v>68</v>
      </c>
      <c r="W62" s="34" t="s">
        <v>71</v>
      </c>
      <c r="Z62" s="34"/>
      <c r="AA62" s="34"/>
    </row>
    <row r="64" spans="13:28" x14ac:dyDescent="0.2">
      <c r="S64" s="32" t="s">
        <v>69</v>
      </c>
      <c r="W64" s="31" t="s">
        <v>65</v>
      </c>
      <c r="Z64" s="31"/>
    </row>
    <row r="66" spans="19:27" x14ac:dyDescent="0.2">
      <c r="S66" s="32" t="s">
        <v>70</v>
      </c>
      <c r="W66" s="31" t="s">
        <v>72</v>
      </c>
      <c r="Z66" s="31"/>
    </row>
    <row r="68" spans="19:27" x14ac:dyDescent="0.2">
      <c r="W68" s="31" t="s">
        <v>67</v>
      </c>
      <c r="Z68" s="31"/>
    </row>
    <row r="71" spans="19:27" x14ac:dyDescent="0.2">
      <c r="Z71" s="31"/>
      <c r="AA71" s="33"/>
    </row>
    <row r="72" spans="19:27" x14ac:dyDescent="0.2">
      <c r="AA72" s="33"/>
    </row>
    <row r="73" spans="19:27" x14ac:dyDescent="0.2">
      <c r="AA73" s="33"/>
    </row>
    <row r="74" spans="19:27" x14ac:dyDescent="0.2">
      <c r="Z74" s="31"/>
      <c r="AA74" s="33"/>
    </row>
    <row r="96" ht="13.5" customHeight="1" x14ac:dyDescent="0.2"/>
    <row r="97" spans="9:9" ht="12.75" customHeight="1" x14ac:dyDescent="0.2"/>
    <row r="104" spans="9:9" x14ac:dyDescent="0.2">
      <c r="I104" s="19"/>
    </row>
    <row r="105" spans="9:9" x14ac:dyDescent="0.2">
      <c r="I105" s="19"/>
    </row>
    <row r="106" spans="9:9" x14ac:dyDescent="0.2">
      <c r="I106" s="19"/>
    </row>
    <row r="107" spans="9:9" x14ac:dyDescent="0.2">
      <c r="I107" s="19"/>
    </row>
    <row r="108" spans="9:9" x14ac:dyDescent="0.2">
      <c r="I108" s="19"/>
    </row>
    <row r="109" spans="9:9" x14ac:dyDescent="0.2">
      <c r="I109" s="19"/>
    </row>
    <row r="110" spans="9:9" x14ac:dyDescent="0.2">
      <c r="I110" s="19"/>
    </row>
    <row r="111" spans="9:9" x14ac:dyDescent="0.2">
      <c r="I111" s="19"/>
    </row>
    <row r="112" spans="9:9" x14ac:dyDescent="0.2">
      <c r="I112" s="19"/>
    </row>
    <row r="113" spans="9:9" x14ac:dyDescent="0.2">
      <c r="I113" s="19"/>
    </row>
    <row r="114" spans="9:9" x14ac:dyDescent="0.2">
      <c r="I114" s="19"/>
    </row>
    <row r="115" spans="9:9" x14ac:dyDescent="0.2">
      <c r="I115" s="19"/>
    </row>
    <row r="116" spans="9:9" x14ac:dyDescent="0.2">
      <c r="I116" s="19"/>
    </row>
    <row r="117" spans="9:9" x14ac:dyDescent="0.2">
      <c r="I117" s="19"/>
    </row>
    <row r="118" spans="9:9" x14ac:dyDescent="0.2">
      <c r="I118" s="19"/>
    </row>
    <row r="119" spans="9:9" x14ac:dyDescent="0.2">
      <c r="I119" s="19"/>
    </row>
    <row r="120" spans="9:9" x14ac:dyDescent="0.2">
      <c r="I120" s="19"/>
    </row>
    <row r="121" spans="9:9" x14ac:dyDescent="0.2">
      <c r="I121" s="19"/>
    </row>
    <row r="122" spans="9:9" x14ac:dyDescent="0.2">
      <c r="I122" s="19"/>
    </row>
    <row r="123" spans="9:9" x14ac:dyDescent="0.2">
      <c r="I123" s="19"/>
    </row>
    <row r="124" spans="9:9" x14ac:dyDescent="0.2">
      <c r="I124" s="19"/>
    </row>
    <row r="183" spans="20:20" x14ac:dyDescent="0.2">
      <c r="T183" s="31" t="s">
        <v>65</v>
      </c>
    </row>
  </sheetData>
  <mergeCells count="69">
    <mergeCell ref="A3:H3"/>
    <mergeCell ref="A4:H4"/>
    <mergeCell ref="S3:Z3"/>
    <mergeCell ref="S4:Z4"/>
    <mergeCell ref="S5:Z5"/>
    <mergeCell ref="A31:B31"/>
    <mergeCell ref="A32:B32"/>
    <mergeCell ref="A33:B33"/>
    <mergeCell ref="C26:D26"/>
    <mergeCell ref="E29:F29"/>
    <mergeCell ref="C27:D27"/>
    <mergeCell ref="C28:D28"/>
    <mergeCell ref="C29:D29"/>
    <mergeCell ref="C30:D30"/>
    <mergeCell ref="C31:D31"/>
    <mergeCell ref="C32:D32"/>
    <mergeCell ref="C33:D33"/>
    <mergeCell ref="E26:F26"/>
    <mergeCell ref="A26:B26"/>
    <mergeCell ref="A27:B27"/>
    <mergeCell ref="A28:B28"/>
    <mergeCell ref="A29:B29"/>
    <mergeCell ref="A30:B30"/>
    <mergeCell ref="G26:H26"/>
    <mergeCell ref="I26:J26"/>
    <mergeCell ref="C25:J25"/>
    <mergeCell ref="E27:F27"/>
    <mergeCell ref="I27:J27"/>
    <mergeCell ref="E31:F31"/>
    <mergeCell ref="E32:F32"/>
    <mergeCell ref="E33:F33"/>
    <mergeCell ref="G27:H27"/>
    <mergeCell ref="G28:H28"/>
    <mergeCell ref="G29:H29"/>
    <mergeCell ref="G30:H30"/>
    <mergeCell ref="G31:H31"/>
    <mergeCell ref="G32:H32"/>
    <mergeCell ref="G33:H33"/>
    <mergeCell ref="E28:F28"/>
    <mergeCell ref="E30:F30"/>
    <mergeCell ref="I31:J31"/>
    <mergeCell ref="I32:J32"/>
    <mergeCell ref="I33:J33"/>
    <mergeCell ref="I28:J28"/>
    <mergeCell ref="I29:J29"/>
    <mergeCell ref="I30:J30"/>
    <mergeCell ref="A34:B34"/>
    <mergeCell ref="A35:B35"/>
    <mergeCell ref="A36:B36"/>
    <mergeCell ref="C34:D34"/>
    <mergeCell ref="C35:D35"/>
    <mergeCell ref="C36:D36"/>
    <mergeCell ref="I34:J34"/>
    <mergeCell ref="I35:J35"/>
    <mergeCell ref="I36:J36"/>
    <mergeCell ref="E34:F34"/>
    <mergeCell ref="E35:F35"/>
    <mergeCell ref="E36:F36"/>
    <mergeCell ref="G34:H34"/>
    <mergeCell ref="G35:H35"/>
    <mergeCell ref="G36:H36"/>
    <mergeCell ref="M3:Q3"/>
    <mergeCell ref="M16:Q16"/>
    <mergeCell ref="M29:Q29"/>
    <mergeCell ref="M42:Q42"/>
    <mergeCell ref="S47:AA47"/>
    <mergeCell ref="S46:AE46"/>
    <mergeCell ref="S6:Y6"/>
    <mergeCell ref="T8:T10"/>
  </mergeCells>
  <pageMargins left="0.78749999999999998" right="0.18263888888888899" top="1.3305555555555599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Roman,Regular"&amp;16LCF0510 inventario Florestal - 2021
Aula 08 - Exercicios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Exercício Aula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Honorato Lisbôa</dc:creator>
  <dc:description/>
  <cp:lastModifiedBy>Paulo Honorato Lisbôa</cp:lastModifiedBy>
  <cp:revision>11</cp:revision>
  <dcterms:created xsi:type="dcterms:W3CDTF">2021-10-07T15:22:39Z</dcterms:created>
  <dcterms:modified xsi:type="dcterms:W3CDTF">2021-10-24T12:38:07Z</dcterms:modified>
  <dc:language>pt-BR</dc:language>
</cp:coreProperties>
</file>