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ea de Trabalho\"/>
    </mc:Choice>
  </mc:AlternateContent>
  <xr:revisionPtr revIDLastSave="0" documentId="13_ncr:1_{1AA7D532-98FC-42C6-8C5E-63DD1C1A52C4}" xr6:coauthVersionLast="47" xr6:coauthVersionMax="47" xr10:uidLastSave="{00000000-0000-0000-0000-000000000000}"/>
  <bookViews>
    <workbookView xWindow="-120" yWindow="-120" windowWidth="25440" windowHeight="15390" tabRatio="500" activeTab="1" xr2:uid="{00000000-000D-0000-FFFF-FFFF00000000}"/>
  </bookViews>
  <sheets>
    <sheet name="Tamanho Parcela_Método_Freese" sheetId="1" r:id="rId1"/>
    <sheet name="Amostra aleatória simpl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65" i="2" l="1"/>
  <c r="E65" i="2"/>
  <c r="D65" i="2"/>
  <c r="C65" i="2"/>
  <c r="F64" i="2"/>
  <c r="E64" i="2"/>
  <c r="D64" i="2"/>
  <c r="C64" i="2"/>
  <c r="F63" i="2"/>
  <c r="E63" i="2"/>
  <c r="D63" i="2"/>
  <c r="C63" i="2"/>
  <c r="F62" i="2"/>
  <c r="E62" i="2"/>
  <c r="D62" i="2"/>
  <c r="F61" i="2"/>
  <c r="E61" i="2"/>
  <c r="D61" i="2"/>
  <c r="F60" i="2"/>
  <c r="E60" i="2"/>
  <c r="D60" i="2"/>
  <c r="C62" i="2"/>
  <c r="C61" i="2"/>
  <c r="C58" i="2"/>
  <c r="C49" i="2"/>
  <c r="F49" i="2"/>
  <c r="E49" i="2"/>
  <c r="D49" i="2"/>
  <c r="C57" i="2"/>
  <c r="F48" i="2"/>
  <c r="F51" i="2" s="1"/>
  <c r="F50" i="2" s="1"/>
  <c r="F53" i="2" s="1"/>
  <c r="E48" i="2"/>
  <c r="E51" i="2" s="1"/>
  <c r="E50" i="2" s="1"/>
  <c r="E53" i="2" s="1"/>
  <c r="D48" i="2"/>
  <c r="D51" i="2" s="1"/>
  <c r="D50" i="2" s="1"/>
  <c r="D53" i="2" s="1"/>
  <c r="C48" i="2"/>
  <c r="C51" i="2" s="1"/>
  <c r="C50" i="2" s="1"/>
  <c r="C53" i="2" s="1"/>
  <c r="F19" i="1"/>
  <c r="G23" i="1" s="1"/>
  <c r="F20" i="1" s="1"/>
  <c r="G24" i="1" s="1"/>
  <c r="G25" i="1" s="1"/>
  <c r="G27" i="1" s="1"/>
  <c r="G26" i="1" s="1"/>
  <c r="G19" i="1"/>
  <c r="H23" i="1" s="1"/>
  <c r="G20" i="1" s="1"/>
  <c r="H24" i="1" s="1"/>
  <c r="H25" i="1" s="1"/>
  <c r="H27" i="1" s="1"/>
  <c r="H26" i="1" s="1"/>
  <c r="C19" i="1"/>
  <c r="D23" i="1" s="1"/>
  <c r="C20" i="1" s="1"/>
  <c r="D24" i="1" s="1"/>
  <c r="B19" i="1"/>
  <c r="C23" i="1" s="1"/>
  <c r="B20" i="1" s="1"/>
  <c r="C24" i="1" s="1"/>
  <c r="C25" i="1" s="1"/>
  <c r="C27" i="1" s="1"/>
  <c r="C26" i="1" s="1"/>
  <c r="E59" i="2" l="1"/>
  <c r="D59" i="2"/>
  <c r="C54" i="2"/>
  <c r="C55" i="2" s="1"/>
  <c r="D54" i="2"/>
  <c r="D55" i="2" s="1"/>
  <c r="E54" i="2"/>
  <c r="E55" i="2" s="1"/>
  <c r="F54" i="2"/>
  <c r="F55" i="2" s="1"/>
  <c r="D25" i="1"/>
  <c r="D27" i="1" s="1"/>
  <c r="D26" i="1" s="1"/>
  <c r="C52" i="2"/>
  <c r="C59" i="2" s="1"/>
  <c r="C60" i="2" s="1"/>
  <c r="D52" i="2"/>
  <c r="E52" i="2"/>
  <c r="F52" i="2"/>
  <c r="F59" i="2" s="1"/>
</calcChain>
</file>

<file path=xl/sharedStrings.xml><?xml version="1.0" encoding="utf-8"?>
<sst xmlns="http://schemas.openxmlformats.org/spreadsheetml/2006/main" count="74" uniqueCount="57">
  <si>
    <t>I. Tamanho de Parcela pelo Método de Freese</t>
  </si>
  <si>
    <t>Parcelas Retangulares de 500 m2</t>
  </si>
  <si>
    <t>Parcelas Circulares de 500 m2</t>
  </si>
  <si>
    <t>densidade</t>
  </si>
  <si>
    <t>area.basal</t>
  </si>
  <si>
    <t>II. Amostra Aleatória Simples</t>
  </si>
  <si>
    <t>A tabela abaixo apresenta os dados de um levantamento do palmiteiro juçara (Euterpe edulis – Arecaceae) na região do Vale do Ribeira, Estado de São Paulo.</t>
  </si>
  <si>
    <t>O exemplo é composto de 34 arvoredos (1600m2) locados no campo segundo a amostragem aleatória simples.</t>
  </si>
  <si>
    <t>A área basal e os DAP médio e médio quadrático se referem apenas às plantas do palmiteiro juçara.</t>
  </si>
  <si>
    <t>Assuma que o tamanho da população é N=20.000 .</t>
  </si>
  <si>
    <t>Parcela</t>
  </si>
  <si>
    <t>Número de</t>
  </si>
  <si>
    <t>Área</t>
  </si>
  <si>
    <t>DAP</t>
  </si>
  <si>
    <t>DAP médio</t>
  </si>
  <si>
    <t>Palmiterios</t>
  </si>
  <si>
    <t>Basal</t>
  </si>
  <si>
    <t>médio</t>
  </si>
  <si>
    <t>quadrático</t>
  </si>
  <si>
    <t>(1/ha)</t>
  </si>
  <si>
    <t>(m2/ha)</t>
  </si>
  <si>
    <t>(cm)</t>
  </si>
  <si>
    <t>n_Parcela</t>
  </si>
  <si>
    <t>Desvio padrão:</t>
  </si>
  <si>
    <t>Média (x):</t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</si>
  <si>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Utilizando as informações da tabela abaixo encontre o tamanho ótimo de parcela pelo método da aproximação de Freese.  </t>
    </r>
  </si>
  <si>
    <r>
      <rPr>
        <b/>
        <sz val="10"/>
        <rFont val="Arial"/>
        <family val="2"/>
      </rPr>
      <t>2)</t>
    </r>
    <r>
      <rPr>
        <sz val="10"/>
        <rFont val="Arial"/>
        <family val="2"/>
      </rPr>
      <t xml:space="preserve"> Calcule o tamanho ótimo para os seguintes atributos: a densidade de estande (1/ha), a área basal (m2\ha).</t>
    </r>
  </si>
  <si>
    <t>Dens.Estand</t>
  </si>
  <si>
    <t>Area.Basal</t>
  </si>
  <si>
    <t xml:space="preserve">Coeficiente Variação(CV): </t>
  </si>
  <si>
    <t>Tamanho ótimo (CV%):</t>
  </si>
  <si>
    <r>
      <rPr>
        <b/>
        <sz val="10"/>
        <rFont val="Arial"/>
        <family val="2"/>
      </rPr>
      <t>T*</t>
    </r>
    <r>
      <rPr>
        <sz val="10"/>
        <rFont val="Arial"/>
        <family val="2"/>
      </rPr>
      <t xml:space="preserve"> - Tamanho da parcela observado (FIXO):</t>
    </r>
  </si>
  <si>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 - Tamanho da parcela na curva (variável):</t>
    </r>
  </si>
  <si>
    <t>∑</t>
  </si>
  <si>
    <t>∑ (xi-xmed)²</t>
  </si>
  <si>
    <r>
      <rPr>
        <b/>
        <sz val="10"/>
        <rFont val="Arial"/>
        <family val="2"/>
      </rPr>
      <t>2)</t>
    </r>
    <r>
      <rPr>
        <sz val="10"/>
        <rFont val="Arial"/>
        <family val="2"/>
      </rPr>
      <t xml:space="preserve"> Encontre o tamanho de amostra necessária para erro amostral aceitável de 10% para cada um dos atributos</t>
    </r>
  </si>
  <si>
    <r>
      <rPr>
        <b/>
        <sz val="10"/>
        <color rgb="FFFF0000"/>
        <rFont val="Arial"/>
        <family val="2"/>
      </rPr>
      <t>V%</t>
    </r>
    <r>
      <rPr>
        <sz val="10"/>
        <rFont val="Arial"/>
        <family val="2"/>
      </rPr>
      <t xml:space="preserve"> = V*%[raíz((T*)/(T))] </t>
    </r>
  </si>
  <si>
    <t>(Variar 1 á 1000)</t>
  </si>
  <si>
    <t>Méd.Populacional</t>
  </si>
  <si>
    <t>Med. aritmétrica (x)</t>
  </si>
  <si>
    <r>
      <t>Variância populacional (</t>
    </r>
    <r>
      <rPr>
        <b/>
        <sz val="10"/>
        <rFont val="Calibri"/>
        <family val="2"/>
      </rPr>
      <t>α</t>
    </r>
    <r>
      <rPr>
        <b/>
        <sz val="10"/>
        <rFont val="Arial"/>
        <family val="2"/>
      </rPr>
      <t>²)</t>
    </r>
  </si>
  <si>
    <t>V*% - CV observado(FIXO):</t>
  </si>
  <si>
    <t>Desvio padrão</t>
  </si>
  <si>
    <r>
      <rPr>
        <b/>
        <sz val="10"/>
        <rFont val="Arial"/>
        <family val="2"/>
      </rPr>
      <t xml:space="preserve">1) </t>
    </r>
    <r>
      <rPr>
        <sz val="10"/>
        <rFont val="Arial"/>
        <family val="2"/>
      </rPr>
      <t>Econtre o invervalo de confiança de 95% para MÉDIA POPULACIONAL do número de palmiteiros.</t>
    </r>
  </si>
  <si>
    <t>Variância da média (Vα²)</t>
  </si>
  <si>
    <r>
      <t>Intervalo de confiança da média (95%)</t>
    </r>
    <r>
      <rPr>
        <b/>
        <sz val="10"/>
        <color rgb="FFFF0000"/>
        <rFont val="Arial"/>
        <family val="2"/>
      </rPr>
      <t xml:space="preserve"> t[0,05;n-1]</t>
    </r>
  </si>
  <si>
    <t>231,618 +/- 89,32</t>
  </si>
  <si>
    <t>1,979 +/- 1,06</t>
  </si>
  <si>
    <t>6,661 +/- 0,72</t>
  </si>
  <si>
    <t>8,225 +/- 0,90</t>
  </si>
  <si>
    <t>Coeficiente de variação (V)</t>
  </si>
  <si>
    <t>1° interação</t>
  </si>
  <si>
    <r>
      <t xml:space="preserve">Erro amostral aceitável </t>
    </r>
    <r>
      <rPr>
        <b/>
        <sz val="10"/>
        <color rgb="FFFF0000"/>
        <rFont val="Arial"/>
        <family val="2"/>
      </rPr>
      <t>(10%) (34-1)</t>
    </r>
  </si>
  <si>
    <t>2° interação</t>
  </si>
  <si>
    <r>
      <t xml:space="preserve">Erro amostral aceitável </t>
    </r>
    <r>
      <rPr>
        <b/>
        <sz val="10"/>
        <color rgb="FFFF0000"/>
        <rFont val="Arial"/>
        <family val="2"/>
      </rPr>
      <t>(10%) (40-1)</t>
    </r>
  </si>
  <si>
    <r>
      <t xml:space="preserve">Para um erro amostral aceitável de (10%) =&gt; </t>
    </r>
    <r>
      <rPr>
        <b/>
        <sz val="10"/>
        <rFont val="Arial"/>
        <family val="2"/>
      </rPr>
      <t xml:space="preserve">n* = 40  </t>
    </r>
    <r>
      <rPr>
        <sz val="10"/>
        <rFont val="Arial"/>
        <family val="2"/>
      </rPr>
      <t/>
    </r>
  </si>
  <si>
    <r>
      <t>Já o tamanho amostral realizado foi de =&gt;</t>
    </r>
    <r>
      <rPr>
        <b/>
        <sz val="10"/>
        <rFont val="Arial"/>
        <family val="2"/>
      </rPr>
      <t xml:space="preserve"> n = 34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</si>
</sst>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name val="Arial"/>
      <family val="2"/>
    </font>
    <font>
      <b/>
      <sz val="14"/>
      <name val="Times New Roman"/>
      <family val="1"/>
      <charset val="1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/>
    <xf numFmtId="0" fontId="0" fillId="0" borderId="0" xfId="0" applyBorder="1"/>
    <xf numFmtId="0" fontId="3" fillId="0" borderId="1" xfId="0" applyFont="1" applyBorder="1" applyAlignment="1"/>
    <xf numFmtId="0" fontId="3" fillId="0" borderId="0" xfId="0" applyFont="1" applyBorder="1" applyAlignment="1"/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6" xfId="0" applyBorder="1"/>
    <xf numFmtId="0" fontId="6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Font="1" applyAlignment="1">
      <alignment vertical="center" wrapText="1"/>
    </xf>
    <xf numFmtId="0" fontId="0" fillId="0" borderId="1" xfId="0" applyBorder="1" applyAlignment="1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164" fontId="0" fillId="0" borderId="0" xfId="0" applyNumberFormat="1" applyFont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64" fontId="0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0" xfId="0" applyFont="1" applyBorder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164" fontId="0" fillId="0" borderId="13" xfId="0" applyNumberFormat="1" applyFont="1" applyBorder="1" applyAlignment="1">
      <alignment horizontal="center" vertical="center" wrapText="1"/>
    </xf>
    <xf numFmtId="164" fontId="0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164" fontId="0" fillId="0" borderId="16" xfId="0" applyNumberFormat="1" applyFont="1" applyBorder="1" applyAlignment="1">
      <alignment horizontal="center" vertical="center" wrapText="1"/>
    </xf>
    <xf numFmtId="164" fontId="0" fillId="0" borderId="17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9526</xdr:colOff>
      <xdr:row>4</xdr:row>
      <xdr:rowOff>19051</xdr:rowOff>
    </xdr:from>
    <xdr:to>
      <xdr:col>9</xdr:col>
      <xdr:colOff>752476</xdr:colOff>
      <xdr:row>9</xdr:row>
      <xdr:rowOff>57150</xdr:rowOff>
    </xdr:to>
    <xdr:pic>
      <xdr:nvPicPr>
        <xdr:cNvPr id="3" name="Picture 2" descr="Calculadora Desvio Padrão Online: fórmula, dicas e explicações">
          <a:extLst>
            <a:ext uri="{FF2B5EF4-FFF2-40B4-BE49-F238E27FC236}">
              <a16:creationId xmlns:a16="http://schemas.microsoft.com/office/drawing/2014/main" id="{D390AC8C-705D-49CB-8171-58C971D4B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1" y="742951"/>
          <a:ext cx="1714500" cy="847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19049</xdr:colOff>
      <xdr:row>8</xdr:row>
      <xdr:rowOff>123825</xdr:rowOff>
    </xdr:from>
    <xdr:to>
      <xdr:col>9</xdr:col>
      <xdr:colOff>762000</xdr:colOff>
      <xdr:row>18</xdr:row>
      <xdr:rowOff>1</xdr:rowOff>
    </xdr:to>
    <xdr:pic>
      <xdr:nvPicPr>
        <xdr:cNvPr id="4" name="Picture 3" descr="Explicando as fórmulas que o app E-lastic utiliza - E-lastic">
          <a:extLst>
            <a:ext uri="{FF2B5EF4-FFF2-40B4-BE49-F238E27FC236}">
              <a16:creationId xmlns:a16="http://schemas.microsoft.com/office/drawing/2014/main" id="{7C969C7F-7D97-4565-95F0-8D33D7E7C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4" y="1495425"/>
          <a:ext cx="1714501" cy="1495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"/>
  <sheetViews>
    <sheetView zoomScaleNormal="100" workbookViewId="0">
      <selection activeCell="A20" sqref="A20"/>
    </sheetView>
  </sheetViews>
  <sheetFormatPr defaultColWidth="11.5703125" defaultRowHeight="12.75" x14ac:dyDescent="0.2"/>
  <cols>
    <col min="1" max="1" width="10.28515625" customWidth="1"/>
    <col min="2" max="2" width="15.42578125" customWidth="1"/>
    <col min="6" max="6" width="13.28515625" customWidth="1"/>
    <col min="8" max="8" width="13" customWidth="1"/>
    <col min="9" max="9" width="14.5703125" customWidth="1"/>
  </cols>
  <sheetData>
    <row r="1" spans="1:10" s="2" customFormat="1" ht="15.75" customHeight="1" x14ac:dyDescent="0.25">
      <c r="A1" s="51" t="s">
        <v>0</v>
      </c>
      <c r="B1" s="51"/>
      <c r="C1" s="51"/>
      <c r="D1" s="51"/>
      <c r="E1" s="51"/>
      <c r="F1" s="51"/>
    </row>
    <row r="2" spans="1:10" s="2" customFormat="1" ht="15.75" x14ac:dyDescent="0.25">
      <c r="B2" s="3"/>
    </row>
    <row r="3" spans="1:10" ht="12.75" customHeight="1" x14ac:dyDescent="0.2">
      <c r="A3" s="59" t="s">
        <v>25</v>
      </c>
      <c r="B3" s="59"/>
      <c r="C3" s="59"/>
      <c r="D3" s="59"/>
      <c r="E3" s="59"/>
      <c r="F3" s="59"/>
      <c r="G3" s="59"/>
      <c r="H3" s="59"/>
      <c r="I3" s="59"/>
    </row>
    <row r="4" spans="1:10" ht="12.75" customHeight="1" x14ac:dyDescent="0.2">
      <c r="A4" s="60" t="s">
        <v>26</v>
      </c>
      <c r="B4" s="60"/>
      <c r="C4" s="60"/>
      <c r="D4" s="60"/>
      <c r="E4" s="60"/>
      <c r="F4" s="60"/>
      <c r="G4" s="60"/>
      <c r="H4" s="60"/>
      <c r="I4" s="60"/>
    </row>
    <row r="5" spans="1:10" x14ac:dyDescent="0.2">
      <c r="I5" s="28"/>
      <c r="J5" s="37"/>
    </row>
    <row r="6" spans="1:10" x14ac:dyDescent="0.2">
      <c r="I6" s="6"/>
      <c r="J6" s="38"/>
    </row>
    <row r="7" spans="1:10" x14ac:dyDescent="0.2">
      <c r="A7" s="54" t="s">
        <v>1</v>
      </c>
      <c r="B7" s="53"/>
      <c r="C7" s="53"/>
      <c r="D7" s="55"/>
      <c r="E7" s="52" t="s">
        <v>2</v>
      </c>
      <c r="F7" s="53"/>
      <c r="G7" s="53"/>
      <c r="H7" s="53"/>
      <c r="I7" s="6"/>
      <c r="J7" s="38"/>
    </row>
    <row r="8" spans="1:10" x14ac:dyDescent="0.2">
      <c r="A8" s="7" t="s">
        <v>22</v>
      </c>
      <c r="B8" s="7" t="s">
        <v>3</v>
      </c>
      <c r="C8" s="7" t="s">
        <v>4</v>
      </c>
      <c r="D8" s="8"/>
      <c r="E8" s="9" t="s">
        <v>22</v>
      </c>
      <c r="F8" s="7" t="s">
        <v>3</v>
      </c>
      <c r="G8" s="7" t="s">
        <v>4</v>
      </c>
      <c r="H8" s="8"/>
      <c r="I8" s="6"/>
      <c r="J8" s="38"/>
    </row>
    <row r="9" spans="1:10" x14ac:dyDescent="0.2">
      <c r="A9" s="10">
        <v>1</v>
      </c>
      <c r="B9" s="5">
        <v>1880</v>
      </c>
      <c r="C9" s="22">
        <v>45.93</v>
      </c>
      <c r="E9" s="11">
        <v>1</v>
      </c>
      <c r="F9" s="5">
        <v>1000</v>
      </c>
      <c r="G9" s="22">
        <v>28.39</v>
      </c>
      <c r="I9" s="6"/>
      <c r="J9" s="38"/>
    </row>
    <row r="10" spans="1:10" x14ac:dyDescent="0.2">
      <c r="A10" s="10">
        <v>2</v>
      </c>
      <c r="B10" s="5">
        <v>1300</v>
      </c>
      <c r="C10" s="22">
        <v>47.89</v>
      </c>
      <c r="E10" s="11">
        <v>2</v>
      </c>
      <c r="F10" s="5">
        <v>2060</v>
      </c>
      <c r="G10" s="22">
        <v>46.88</v>
      </c>
      <c r="I10" s="6"/>
      <c r="J10" s="38"/>
    </row>
    <row r="11" spans="1:10" x14ac:dyDescent="0.2">
      <c r="A11" s="10">
        <v>3</v>
      </c>
      <c r="B11" s="5">
        <v>1400</v>
      </c>
      <c r="C11" s="22">
        <v>46.97</v>
      </c>
      <c r="E11" s="11">
        <v>3</v>
      </c>
      <c r="F11" s="5">
        <v>2120</v>
      </c>
      <c r="G11" s="22">
        <v>54.3</v>
      </c>
      <c r="I11" s="6"/>
      <c r="J11" s="38"/>
    </row>
    <row r="12" spans="1:10" x14ac:dyDescent="0.2">
      <c r="A12" s="10">
        <v>4</v>
      </c>
      <c r="B12" s="5">
        <v>1180</v>
      </c>
      <c r="C12" s="22">
        <v>39.5</v>
      </c>
      <c r="E12" s="11">
        <v>4</v>
      </c>
      <c r="F12" s="5">
        <v>2080</v>
      </c>
      <c r="G12" s="22">
        <v>34.81</v>
      </c>
      <c r="I12" s="6"/>
      <c r="J12" s="38"/>
    </row>
    <row r="13" spans="1:10" x14ac:dyDescent="0.2">
      <c r="A13" s="10">
        <v>5</v>
      </c>
      <c r="B13" s="5">
        <v>1400</v>
      </c>
      <c r="C13" s="22">
        <v>25.7</v>
      </c>
      <c r="E13" s="11">
        <v>5</v>
      </c>
      <c r="F13" s="5">
        <v>1860</v>
      </c>
      <c r="G13" s="22">
        <v>50.51</v>
      </c>
      <c r="I13" s="6"/>
      <c r="J13" s="38"/>
    </row>
    <row r="14" spans="1:10" x14ac:dyDescent="0.2">
      <c r="A14" s="10">
        <v>6</v>
      </c>
      <c r="B14" s="5">
        <v>1600</v>
      </c>
      <c r="C14" s="22">
        <v>38.39</v>
      </c>
      <c r="E14" s="11">
        <v>6</v>
      </c>
      <c r="F14" s="5">
        <v>1740</v>
      </c>
      <c r="G14" s="22">
        <v>48.3</v>
      </c>
      <c r="I14" s="6"/>
      <c r="J14" s="38"/>
    </row>
    <row r="15" spans="1:10" x14ac:dyDescent="0.2">
      <c r="A15" s="10">
        <v>7</v>
      </c>
      <c r="B15" s="5">
        <v>1180</v>
      </c>
      <c r="C15" s="22">
        <v>43.85</v>
      </c>
      <c r="E15" s="11">
        <v>7</v>
      </c>
      <c r="F15" s="5">
        <v>1440</v>
      </c>
      <c r="G15" s="22">
        <v>44.59</v>
      </c>
      <c r="I15" s="6"/>
      <c r="J15" s="38"/>
    </row>
    <row r="16" spans="1:10" x14ac:dyDescent="0.2">
      <c r="A16" s="10">
        <v>8</v>
      </c>
      <c r="B16" s="5">
        <v>1000</v>
      </c>
      <c r="C16" s="22">
        <v>21.37</v>
      </c>
      <c r="E16" s="11">
        <v>8</v>
      </c>
      <c r="F16" s="5">
        <v>1220</v>
      </c>
      <c r="G16" s="22">
        <v>44.15</v>
      </c>
      <c r="I16" s="6"/>
      <c r="J16" s="38"/>
    </row>
    <row r="17" spans="1:10" x14ac:dyDescent="0.2">
      <c r="A17" s="10">
        <v>9</v>
      </c>
      <c r="B17" s="5">
        <v>1780</v>
      </c>
      <c r="C17" s="22">
        <v>64.05</v>
      </c>
      <c r="E17" s="11">
        <v>9</v>
      </c>
      <c r="F17" s="5">
        <v>1620</v>
      </c>
      <c r="G17" s="22">
        <v>47.37</v>
      </c>
      <c r="I17" s="6"/>
      <c r="J17" s="38"/>
    </row>
    <row r="18" spans="1:10" x14ac:dyDescent="0.2">
      <c r="A18" s="20">
        <v>10</v>
      </c>
      <c r="B18" s="20">
        <v>2500</v>
      </c>
      <c r="C18" s="23">
        <v>45.23</v>
      </c>
      <c r="D18" s="8"/>
      <c r="E18" s="21">
        <v>10</v>
      </c>
      <c r="F18" s="20">
        <v>2180</v>
      </c>
      <c r="G18" s="23">
        <v>74.53</v>
      </c>
      <c r="H18" s="8"/>
      <c r="I18" s="6"/>
      <c r="J18" s="38"/>
    </row>
    <row r="19" spans="1:10" x14ac:dyDescent="0.2">
      <c r="A19" s="43" t="s">
        <v>33</v>
      </c>
      <c r="B19" s="24">
        <f>(B9+B10+B11+B12+B13+B14+B15+B16+B17+B18)</f>
        <v>15220</v>
      </c>
      <c r="C19" s="25">
        <f>(C9+C10+C11+C12+C13+C14+C15+C16+C17+C18)</f>
        <v>418.88000000000005</v>
      </c>
      <c r="D19" s="13"/>
      <c r="E19" s="41" t="s">
        <v>33</v>
      </c>
      <c r="F19" s="24">
        <f>(F9+F10+F11+F12+F13+F14+F15+F16+F17+F18)</f>
        <v>17320</v>
      </c>
      <c r="G19" s="25">
        <f>(G9+G10+G11+G12+G13+G14+G15+G16+G17+G18)</f>
        <v>473.82999999999993</v>
      </c>
      <c r="H19" s="13"/>
      <c r="I19" s="63" t="s">
        <v>36</v>
      </c>
      <c r="J19" s="64"/>
    </row>
    <row r="20" spans="1:10" x14ac:dyDescent="0.2">
      <c r="A20" s="43" t="s">
        <v>34</v>
      </c>
      <c r="B20" s="24">
        <f>((B9-C23)^2+(B10-C23)^2+(B11-C23)^2+(B12-C23)^2+(B13-C23)^2+(B14-C23)^2+(B15-C23)^2+(B16-C23)^2+(B17-C23)^2+(B18-C23)^2)</f>
        <v>1742760</v>
      </c>
      <c r="C20" s="25">
        <f>((C9-D23)^2+(C10-D23)^2+(C11-D23)^2+(C12-D23)^2+(C13-D23)^2+(C14-D23)^2+(C15-D23)^2+(C16-D23)^2+(C17-D23)^2+(C18-D23)^2)</f>
        <v>1285.3393599999999</v>
      </c>
      <c r="D20" s="13"/>
      <c r="E20" s="42" t="s">
        <v>34</v>
      </c>
      <c r="F20" s="24">
        <f>((F9-G23)^2+(F10-G23)^2+(F11-G23)^2+(F12-G23)^2+(F13-G23)^2+(F14-G23)^2+(F15-G23)^2+(F16-G23)^2+(F17-G23)^2+(F18-G23)^2)</f>
        <v>1492160</v>
      </c>
      <c r="G20" s="25">
        <f>((G9-H23)^2+(G10-H23)^2+(G11-H23)^2+(G12-H23)^2+(G13-H23)^2+(G14-H23)^2+(G15-H23)^2+(G16-H23)^2+(G17-H23)^2+(G18-H23)^2)</f>
        <v>1332.7442099999998</v>
      </c>
      <c r="H20" s="13"/>
      <c r="I20" s="65"/>
      <c r="J20" s="66"/>
    </row>
    <row r="21" spans="1:10" x14ac:dyDescent="0.2">
      <c r="E21" s="6"/>
      <c r="F21" s="13"/>
    </row>
    <row r="22" spans="1:10" x14ac:dyDescent="0.2">
      <c r="C22" s="29" t="s">
        <v>27</v>
      </c>
      <c r="D22" s="29" t="s">
        <v>28</v>
      </c>
      <c r="E22" s="6"/>
      <c r="F22" s="13"/>
      <c r="G22" s="30" t="s">
        <v>27</v>
      </c>
      <c r="H22" s="30" t="s">
        <v>28</v>
      </c>
    </row>
    <row r="23" spans="1:10" x14ac:dyDescent="0.2">
      <c r="A23" s="12" t="s">
        <v>24</v>
      </c>
      <c r="B23" s="12"/>
      <c r="C23" s="18">
        <f>(B19/10)</f>
        <v>1522</v>
      </c>
      <c r="D23" s="27">
        <f>(C19/10)</f>
        <v>41.888000000000005</v>
      </c>
      <c r="E23" s="14" t="s">
        <v>24</v>
      </c>
      <c r="F23" s="15"/>
      <c r="G23" s="18">
        <f>(F19/10)</f>
        <v>1732</v>
      </c>
      <c r="H23" s="27">
        <f>(G19/10)</f>
        <v>47.382999999999996</v>
      </c>
    </row>
    <row r="24" spans="1:10" x14ac:dyDescent="0.2">
      <c r="A24" s="56" t="s">
        <v>23</v>
      </c>
      <c r="B24" s="56"/>
      <c r="C24" s="26">
        <f>(SQRT(B20/10))</f>
        <v>417.46377088317496</v>
      </c>
      <c r="D24" s="26">
        <f>(SQRT(C20/10))</f>
        <v>11.337280802732195</v>
      </c>
      <c r="E24" s="57" t="s">
        <v>23</v>
      </c>
      <c r="F24" s="58"/>
      <c r="G24" s="26">
        <f>(SQRT(F20/10))</f>
        <v>386.2848689762518</v>
      </c>
      <c r="H24" s="26">
        <f>(SQRT(G20/10))</f>
        <v>11.544454123084382</v>
      </c>
    </row>
    <row r="25" spans="1:10" x14ac:dyDescent="0.2">
      <c r="A25" s="56" t="s">
        <v>29</v>
      </c>
      <c r="B25" s="56"/>
      <c r="C25" s="26">
        <f>(C24/C23)*100</f>
        <v>27.428631464071941</v>
      </c>
      <c r="D25" s="26">
        <f>(D24/D23)*100</f>
        <v>27.065700923252944</v>
      </c>
      <c r="E25" s="57" t="s">
        <v>29</v>
      </c>
      <c r="F25" s="58"/>
      <c r="G25" s="26">
        <f>(G24/G23)*100</f>
        <v>22.302821534425625</v>
      </c>
      <c r="H25" s="26">
        <f>(H24/H23)*100</f>
        <v>24.364126634202947</v>
      </c>
    </row>
    <row r="26" spans="1:10" x14ac:dyDescent="0.2">
      <c r="A26" s="67" t="s">
        <v>30</v>
      </c>
      <c r="B26" s="67"/>
      <c r="C26" s="36">
        <f>((C27)*(SQRT(C28/C29)))</f>
        <v>613.32284483454441</v>
      </c>
      <c r="D26" s="36">
        <f>((D27)*(SQRT(D28/C29)))</f>
        <v>605.20747123072408</v>
      </c>
      <c r="E26" s="67" t="s">
        <v>30</v>
      </c>
      <c r="F26" s="67"/>
      <c r="G26" s="36">
        <f>((G27)*(SQRT(G28/G29)))</f>
        <v>498.70625041021867</v>
      </c>
      <c r="H26" s="36">
        <f>((H27)*(SQRT(H28/G29)))</f>
        <v>544.79843366490945</v>
      </c>
    </row>
    <row r="27" spans="1:10" x14ac:dyDescent="0.2">
      <c r="A27" s="67" t="s">
        <v>41</v>
      </c>
      <c r="B27" s="67"/>
      <c r="C27" s="26">
        <f>(C25)</f>
        <v>27.428631464071941</v>
      </c>
      <c r="D27" s="26">
        <f>(D25)</f>
        <v>27.065700923252944</v>
      </c>
      <c r="E27" s="67" t="s">
        <v>41</v>
      </c>
      <c r="F27" s="67"/>
      <c r="G27" s="26">
        <f>(G25)</f>
        <v>22.302821534425625</v>
      </c>
      <c r="H27" s="26">
        <f>(H25)</f>
        <v>24.364126634202947</v>
      </c>
    </row>
    <row r="28" spans="1:10" ht="63.75" x14ac:dyDescent="0.2">
      <c r="A28" s="34" t="s">
        <v>31</v>
      </c>
      <c r="B28" s="31"/>
      <c r="C28" s="18">
        <v>500</v>
      </c>
      <c r="D28" s="18">
        <v>500</v>
      </c>
      <c r="E28" s="33"/>
      <c r="F28" s="31"/>
      <c r="G28" s="18">
        <v>500</v>
      </c>
      <c r="H28" s="18">
        <v>500</v>
      </c>
    </row>
    <row r="29" spans="1:10" ht="63.75" x14ac:dyDescent="0.2">
      <c r="A29" s="34" t="s">
        <v>32</v>
      </c>
      <c r="B29" s="35" t="s">
        <v>37</v>
      </c>
      <c r="C29" s="61">
        <v>1</v>
      </c>
      <c r="D29" s="62"/>
      <c r="E29" s="68" t="s">
        <v>37</v>
      </c>
      <c r="F29" s="69"/>
      <c r="G29" s="61">
        <v>1</v>
      </c>
      <c r="H29" s="62"/>
    </row>
    <row r="52" spans="2:9" ht="18.75" x14ac:dyDescent="0.2">
      <c r="B52" s="17"/>
    </row>
    <row r="53" spans="2:9" ht="15.75" x14ac:dyDescent="0.2">
      <c r="B53" s="3"/>
    </row>
    <row r="54" spans="2:9" ht="23.85" customHeight="1" x14ac:dyDescent="0.2">
      <c r="B54" s="32"/>
      <c r="C54" s="32"/>
      <c r="D54" s="32"/>
      <c r="E54" s="32"/>
      <c r="F54" s="32"/>
      <c r="G54" s="32"/>
      <c r="H54" s="32"/>
      <c r="I54" s="32"/>
    </row>
    <row r="55" spans="2:9" ht="12.75" customHeight="1" x14ac:dyDescent="0.2">
      <c r="B55" s="32"/>
      <c r="C55" s="32"/>
      <c r="D55" s="32"/>
      <c r="E55" s="32"/>
      <c r="F55" s="32"/>
      <c r="G55" s="32"/>
      <c r="H55" s="32"/>
      <c r="I55" s="32"/>
    </row>
    <row r="56" spans="2:9" ht="12.75" customHeight="1" x14ac:dyDescent="0.2">
      <c r="B56" s="32"/>
      <c r="C56" s="32"/>
      <c r="D56" s="32"/>
      <c r="E56" s="32"/>
      <c r="F56" s="32"/>
      <c r="G56" s="32"/>
      <c r="H56" s="32"/>
      <c r="I56" s="32"/>
    </row>
    <row r="57" spans="2:9" ht="12.75" customHeight="1" x14ac:dyDescent="0.2">
      <c r="B57" s="32"/>
      <c r="C57" s="32"/>
      <c r="D57" s="32"/>
      <c r="E57" s="32"/>
      <c r="F57" s="32"/>
      <c r="G57" s="32"/>
      <c r="H57" s="32"/>
    </row>
    <row r="59" spans="2:9" x14ac:dyDescent="0.2">
      <c r="C59" s="4"/>
      <c r="D59" s="4"/>
      <c r="E59" s="4"/>
      <c r="F59" s="4"/>
      <c r="G59" s="4"/>
    </row>
    <row r="60" spans="2:9" x14ac:dyDescent="0.2">
      <c r="C60" s="4"/>
      <c r="D60" s="4"/>
      <c r="E60" s="4"/>
      <c r="F60" s="4"/>
      <c r="G60" s="4"/>
    </row>
    <row r="61" spans="2:9" x14ac:dyDescent="0.2">
      <c r="C61" s="4"/>
      <c r="D61" s="4"/>
      <c r="E61" s="4"/>
      <c r="F61" s="4"/>
      <c r="G61" s="4"/>
    </row>
    <row r="62" spans="2:9" x14ac:dyDescent="0.2">
      <c r="C62" s="10"/>
      <c r="D62" s="10"/>
      <c r="E62" s="10"/>
      <c r="F62" s="10"/>
      <c r="G62" s="10"/>
    </row>
    <row r="63" spans="2:9" x14ac:dyDescent="0.2">
      <c r="C63" s="10"/>
      <c r="D63" s="10"/>
      <c r="E63" s="10"/>
      <c r="F63" s="10"/>
      <c r="G63" s="10"/>
    </row>
    <row r="64" spans="2:9" x14ac:dyDescent="0.2">
      <c r="C64" s="10"/>
      <c r="D64" s="10"/>
      <c r="E64" s="10"/>
      <c r="F64" s="10"/>
      <c r="G64" s="10"/>
    </row>
    <row r="65" spans="3:7" x14ac:dyDescent="0.2">
      <c r="C65" s="10"/>
      <c r="D65" s="10"/>
      <c r="E65" s="10"/>
      <c r="F65" s="10"/>
      <c r="G65" s="10"/>
    </row>
    <row r="66" spans="3:7" x14ac:dyDescent="0.2">
      <c r="C66" s="10"/>
      <c r="D66" s="10"/>
      <c r="E66" s="10"/>
      <c r="F66" s="10"/>
      <c r="G66" s="10"/>
    </row>
    <row r="67" spans="3:7" x14ac:dyDescent="0.2">
      <c r="C67" s="10"/>
      <c r="D67" s="10"/>
      <c r="E67" s="10"/>
      <c r="F67" s="10"/>
      <c r="G67" s="10"/>
    </row>
    <row r="68" spans="3:7" x14ac:dyDescent="0.2">
      <c r="C68" s="10"/>
      <c r="D68" s="10"/>
      <c r="E68" s="10"/>
      <c r="F68" s="10"/>
      <c r="G68" s="10"/>
    </row>
    <row r="69" spans="3:7" x14ac:dyDescent="0.2">
      <c r="C69" s="10"/>
      <c r="D69" s="10"/>
      <c r="E69" s="10"/>
      <c r="F69" s="10"/>
      <c r="G69" s="10"/>
    </row>
    <row r="70" spans="3:7" x14ac:dyDescent="0.2">
      <c r="C70" s="10"/>
      <c r="D70" s="10"/>
      <c r="E70" s="10"/>
      <c r="F70" s="10"/>
      <c r="G70" s="10"/>
    </row>
    <row r="71" spans="3:7" x14ac:dyDescent="0.2">
      <c r="C71" s="10"/>
      <c r="D71" s="10"/>
      <c r="E71" s="10"/>
      <c r="F71" s="10"/>
      <c r="G71" s="10"/>
    </row>
    <row r="72" spans="3:7" x14ac:dyDescent="0.2">
      <c r="C72" s="10"/>
      <c r="D72" s="10"/>
      <c r="E72" s="10"/>
      <c r="F72" s="10"/>
      <c r="G72" s="10"/>
    </row>
    <row r="73" spans="3:7" x14ac:dyDescent="0.2">
      <c r="C73" s="10"/>
      <c r="D73" s="10"/>
      <c r="E73" s="10"/>
      <c r="F73" s="10"/>
      <c r="G73" s="10"/>
    </row>
    <row r="74" spans="3:7" x14ac:dyDescent="0.2">
      <c r="C74" s="10"/>
      <c r="D74" s="10"/>
      <c r="E74" s="10"/>
      <c r="F74" s="10"/>
      <c r="G74" s="10"/>
    </row>
    <row r="75" spans="3:7" x14ac:dyDescent="0.2">
      <c r="C75" s="10"/>
      <c r="D75" s="10"/>
      <c r="E75" s="10"/>
      <c r="F75" s="10"/>
      <c r="G75" s="10"/>
    </row>
    <row r="76" spans="3:7" x14ac:dyDescent="0.2">
      <c r="C76" s="10"/>
      <c r="D76" s="10"/>
      <c r="E76" s="10"/>
      <c r="F76" s="10"/>
      <c r="G76" s="10"/>
    </row>
    <row r="77" spans="3:7" x14ac:dyDescent="0.2">
      <c r="C77" s="10"/>
      <c r="D77" s="10"/>
      <c r="E77" s="10"/>
      <c r="F77" s="10"/>
      <c r="G77" s="10"/>
    </row>
    <row r="78" spans="3:7" x14ac:dyDescent="0.2">
      <c r="C78" s="10"/>
      <c r="D78" s="10"/>
      <c r="E78" s="10"/>
      <c r="F78" s="10"/>
      <c r="G78" s="10"/>
    </row>
    <row r="79" spans="3:7" x14ac:dyDescent="0.2">
      <c r="C79" s="10"/>
      <c r="D79" s="10"/>
      <c r="E79" s="10"/>
      <c r="F79" s="10"/>
      <c r="G79" s="10"/>
    </row>
    <row r="80" spans="3:7" x14ac:dyDescent="0.2">
      <c r="C80" s="10"/>
      <c r="D80" s="10"/>
      <c r="E80" s="10"/>
      <c r="F80" s="10"/>
      <c r="G80" s="10"/>
    </row>
    <row r="81" spans="3:7" x14ac:dyDescent="0.2">
      <c r="C81" s="10"/>
      <c r="D81" s="10"/>
      <c r="E81" s="10"/>
      <c r="F81" s="10"/>
      <c r="G81" s="10"/>
    </row>
    <row r="82" spans="3:7" x14ac:dyDescent="0.2">
      <c r="C82" s="10"/>
      <c r="D82" s="10"/>
      <c r="E82" s="10"/>
      <c r="F82" s="10"/>
      <c r="G82" s="10"/>
    </row>
    <row r="83" spans="3:7" x14ac:dyDescent="0.2">
      <c r="C83" s="10"/>
      <c r="D83" s="10"/>
      <c r="E83" s="10"/>
      <c r="F83" s="10"/>
      <c r="G83" s="10"/>
    </row>
    <row r="84" spans="3:7" x14ac:dyDescent="0.2">
      <c r="C84" s="10"/>
      <c r="D84" s="10"/>
      <c r="E84" s="10"/>
      <c r="F84" s="10"/>
      <c r="G84" s="10"/>
    </row>
    <row r="85" spans="3:7" x14ac:dyDescent="0.2">
      <c r="C85" s="10"/>
      <c r="D85" s="10"/>
      <c r="E85" s="10"/>
      <c r="F85" s="10"/>
      <c r="G85" s="10"/>
    </row>
    <row r="86" spans="3:7" x14ac:dyDescent="0.2">
      <c r="C86" s="10"/>
      <c r="D86" s="10"/>
      <c r="E86" s="10"/>
      <c r="F86" s="10"/>
      <c r="G86" s="10"/>
    </row>
    <row r="87" spans="3:7" x14ac:dyDescent="0.2">
      <c r="C87" s="10"/>
      <c r="D87" s="10"/>
      <c r="E87" s="10"/>
      <c r="F87" s="10"/>
      <c r="G87" s="10"/>
    </row>
    <row r="88" spans="3:7" x14ac:dyDescent="0.2">
      <c r="C88" s="10"/>
      <c r="D88" s="10"/>
      <c r="E88" s="10"/>
      <c r="F88" s="10"/>
      <c r="G88" s="10"/>
    </row>
    <row r="89" spans="3:7" x14ac:dyDescent="0.2">
      <c r="C89" s="10"/>
      <c r="D89" s="10"/>
      <c r="E89" s="10"/>
      <c r="F89" s="10"/>
      <c r="G89" s="10"/>
    </row>
    <row r="90" spans="3:7" x14ac:dyDescent="0.2">
      <c r="C90" s="10"/>
      <c r="D90" s="10"/>
      <c r="E90" s="10"/>
      <c r="F90" s="10"/>
      <c r="G90" s="10"/>
    </row>
    <row r="91" spans="3:7" x14ac:dyDescent="0.2">
      <c r="C91" s="10"/>
      <c r="D91" s="10"/>
      <c r="E91" s="10"/>
      <c r="F91" s="10"/>
      <c r="G91" s="10"/>
    </row>
    <row r="92" spans="3:7" x14ac:dyDescent="0.2">
      <c r="C92" s="10"/>
      <c r="D92" s="10"/>
      <c r="E92" s="10"/>
      <c r="F92" s="10"/>
      <c r="G92" s="10"/>
    </row>
    <row r="93" spans="3:7" x14ac:dyDescent="0.2">
      <c r="C93" s="10"/>
      <c r="D93" s="10"/>
      <c r="E93" s="10"/>
      <c r="F93" s="10"/>
      <c r="G93" s="10"/>
    </row>
    <row r="94" spans="3:7" x14ac:dyDescent="0.2">
      <c r="C94" s="10"/>
      <c r="D94" s="10"/>
      <c r="E94" s="10"/>
      <c r="F94" s="10"/>
      <c r="G94" s="10"/>
    </row>
    <row r="95" spans="3:7" x14ac:dyDescent="0.2">
      <c r="C95" s="10"/>
      <c r="D95" s="10"/>
      <c r="E95" s="10"/>
      <c r="F95" s="10"/>
      <c r="G95" s="10"/>
    </row>
    <row r="97" spans="2:9" ht="23.85" customHeight="1" x14ac:dyDescent="0.2">
      <c r="B97" s="32"/>
      <c r="C97" s="32"/>
      <c r="D97" s="32"/>
      <c r="E97" s="32"/>
      <c r="F97" s="32"/>
      <c r="G97" s="32"/>
      <c r="H97" s="32"/>
      <c r="I97" s="32"/>
    </row>
    <row r="98" spans="2:9" ht="12.75" customHeight="1" x14ac:dyDescent="0.2">
      <c r="B98" s="32"/>
      <c r="C98" s="32"/>
      <c r="D98" s="32"/>
      <c r="E98" s="32"/>
      <c r="F98" s="32"/>
      <c r="G98" s="32"/>
      <c r="H98" s="32"/>
      <c r="I98" s="32"/>
    </row>
  </sheetData>
  <mergeCells count="17">
    <mergeCell ref="G29:H29"/>
    <mergeCell ref="I19:J20"/>
    <mergeCell ref="C29:D29"/>
    <mergeCell ref="E26:F26"/>
    <mergeCell ref="A27:B27"/>
    <mergeCell ref="A26:B26"/>
    <mergeCell ref="E27:F27"/>
    <mergeCell ref="E29:F29"/>
    <mergeCell ref="A1:F1"/>
    <mergeCell ref="E7:H7"/>
    <mergeCell ref="A7:D7"/>
    <mergeCell ref="A25:B25"/>
    <mergeCell ref="A24:B24"/>
    <mergeCell ref="E24:F24"/>
    <mergeCell ref="E25:F25"/>
    <mergeCell ref="A3:I3"/>
    <mergeCell ref="A4:I4"/>
  </mergeCells>
  <pageMargins left="0.78749999999999998" right="0.18263888888888899" top="1.3305555555555599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Roman,Regular"&amp;16LCF0510 inventario Florestal - 2021
Aula 08 - Exercicios</oddHeader>
    <oddFooter>&amp;C&amp;"Times New Roman,Regular"&amp;12Page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69D6D-8A9E-402D-A48B-2AAC215B4718}">
  <dimension ref="A1:J68"/>
  <sheetViews>
    <sheetView tabSelected="1" topLeftCell="A43" workbookViewId="0">
      <selection activeCell="C71" sqref="C71"/>
    </sheetView>
  </sheetViews>
  <sheetFormatPr defaultRowHeight="12.75" x14ac:dyDescent="0.2"/>
  <cols>
    <col min="2" max="2" width="24.140625" customWidth="1"/>
    <col min="3" max="3" width="12.85546875" customWidth="1"/>
    <col min="4" max="4" width="10.7109375" customWidth="1"/>
    <col min="5" max="5" width="11.5703125" bestFit="1" customWidth="1"/>
    <col min="6" max="6" width="12.140625" customWidth="1"/>
  </cols>
  <sheetData>
    <row r="1" spans="1:8" ht="18.75" x14ac:dyDescent="0.2">
      <c r="A1" s="17" t="s">
        <v>5</v>
      </c>
    </row>
    <row r="2" spans="1:8" ht="15.75" x14ac:dyDescent="0.2">
      <c r="A2" s="3"/>
    </row>
    <row r="3" spans="1:8" x14ac:dyDescent="0.2">
      <c r="A3" s="60" t="s">
        <v>6</v>
      </c>
      <c r="B3" s="60"/>
      <c r="C3" s="60"/>
      <c r="D3" s="60"/>
      <c r="E3" s="60"/>
      <c r="F3" s="60"/>
      <c r="G3" s="60"/>
      <c r="H3" s="60"/>
    </row>
    <row r="4" spans="1:8" x14ac:dyDescent="0.2">
      <c r="A4" s="60" t="s">
        <v>7</v>
      </c>
      <c r="B4" s="60"/>
      <c r="C4" s="60"/>
      <c r="D4" s="60"/>
      <c r="E4" s="60"/>
      <c r="F4" s="60"/>
      <c r="G4" s="60"/>
      <c r="H4" s="60"/>
    </row>
    <row r="5" spans="1:8" x14ac:dyDescent="0.2">
      <c r="A5" s="60" t="s">
        <v>8</v>
      </c>
      <c r="B5" s="60"/>
      <c r="C5" s="60"/>
      <c r="D5" s="60"/>
      <c r="E5" s="60"/>
      <c r="F5" s="60"/>
      <c r="G5" s="60"/>
      <c r="H5" s="60"/>
    </row>
    <row r="6" spans="1:8" x14ac:dyDescent="0.2">
      <c r="A6" s="60" t="s">
        <v>9</v>
      </c>
      <c r="B6" s="60"/>
      <c r="C6" s="60"/>
      <c r="D6" s="60"/>
      <c r="E6" s="60"/>
      <c r="F6" s="60"/>
      <c r="G6" s="60"/>
    </row>
    <row r="7" spans="1:8" x14ac:dyDescent="0.2">
      <c r="A7" s="1"/>
      <c r="B7" s="1"/>
      <c r="C7" s="1"/>
      <c r="D7" s="1"/>
      <c r="E7" s="1"/>
      <c r="F7" s="1"/>
      <c r="G7" s="1"/>
    </row>
    <row r="8" spans="1:8" ht="24.75" customHeight="1" x14ac:dyDescent="0.2">
      <c r="A8" s="60" t="s">
        <v>43</v>
      </c>
      <c r="B8" s="60"/>
      <c r="C8" s="60"/>
      <c r="D8" s="60"/>
      <c r="E8" s="60"/>
      <c r="F8" s="60"/>
      <c r="G8" s="60"/>
      <c r="H8" s="60"/>
    </row>
    <row r="9" spans="1:8" ht="25.5" customHeight="1" x14ac:dyDescent="0.2">
      <c r="A9" s="60" t="s">
        <v>35</v>
      </c>
      <c r="B9" s="60"/>
      <c r="C9" s="60"/>
      <c r="D9" s="60"/>
      <c r="E9" s="60"/>
      <c r="F9" s="60"/>
      <c r="G9" s="60"/>
      <c r="H9" s="60"/>
    </row>
    <row r="11" spans="1:8" x14ac:dyDescent="0.2">
      <c r="B11" s="70" t="s">
        <v>10</v>
      </c>
      <c r="C11" s="4" t="s">
        <v>11</v>
      </c>
      <c r="D11" s="4" t="s">
        <v>12</v>
      </c>
      <c r="E11" s="4" t="s">
        <v>13</v>
      </c>
      <c r="F11" s="4" t="s">
        <v>14</v>
      </c>
    </row>
    <row r="12" spans="1:8" x14ac:dyDescent="0.2">
      <c r="B12" s="70"/>
      <c r="C12" s="4" t="s">
        <v>15</v>
      </c>
      <c r="D12" s="4" t="s">
        <v>16</v>
      </c>
      <c r="E12" s="4" t="s">
        <v>17</v>
      </c>
      <c r="F12" s="4" t="s">
        <v>18</v>
      </c>
    </row>
    <row r="13" spans="1:8" x14ac:dyDescent="0.2">
      <c r="A13" s="8"/>
      <c r="B13" s="7"/>
      <c r="C13" s="7" t="s">
        <v>19</v>
      </c>
      <c r="D13" s="7" t="s">
        <v>20</v>
      </c>
      <c r="E13" s="7" t="s">
        <v>21</v>
      </c>
      <c r="F13" s="7" t="s">
        <v>21</v>
      </c>
      <c r="G13" s="8"/>
    </row>
    <row r="14" spans="1:8" x14ac:dyDescent="0.2">
      <c r="A14" s="39">
        <v>1</v>
      </c>
      <c r="B14" s="10">
        <v>1004</v>
      </c>
      <c r="C14" s="22">
        <v>631.25</v>
      </c>
      <c r="D14" s="10">
        <v>8.24</v>
      </c>
      <c r="E14" s="10">
        <v>5.91</v>
      </c>
      <c r="F14" s="10">
        <v>12.89</v>
      </c>
    </row>
    <row r="15" spans="1:8" x14ac:dyDescent="0.2">
      <c r="A15" s="19">
        <v>2</v>
      </c>
      <c r="B15" s="10">
        <v>1006</v>
      </c>
      <c r="C15" s="22">
        <v>1025</v>
      </c>
      <c r="D15" s="10">
        <v>10.32</v>
      </c>
      <c r="E15" s="10">
        <v>9.59</v>
      </c>
      <c r="F15" s="10">
        <v>11.32</v>
      </c>
    </row>
    <row r="16" spans="1:8" x14ac:dyDescent="0.2">
      <c r="A16" s="19">
        <v>3</v>
      </c>
      <c r="B16" s="10">
        <v>1007</v>
      </c>
      <c r="C16" s="22">
        <v>1006.25</v>
      </c>
      <c r="D16" s="10">
        <v>9.4700000000000006</v>
      </c>
      <c r="E16" s="10">
        <v>10.49</v>
      </c>
      <c r="F16" s="10">
        <v>10.95</v>
      </c>
    </row>
    <row r="17" spans="1:6" x14ac:dyDescent="0.2">
      <c r="A17" s="19">
        <v>4</v>
      </c>
      <c r="B17" s="10">
        <v>1018</v>
      </c>
      <c r="C17" s="22">
        <v>550</v>
      </c>
      <c r="D17" s="10">
        <v>9.6199999999999992</v>
      </c>
      <c r="E17" s="10">
        <v>6.34</v>
      </c>
      <c r="F17" s="10">
        <v>14.92</v>
      </c>
    </row>
    <row r="18" spans="1:6" x14ac:dyDescent="0.2">
      <c r="A18" s="19">
        <v>5</v>
      </c>
      <c r="B18" s="10">
        <v>2003</v>
      </c>
      <c r="C18" s="22">
        <v>356.25</v>
      </c>
      <c r="D18" s="10">
        <v>1.96</v>
      </c>
      <c r="E18" s="10">
        <v>7.29</v>
      </c>
      <c r="F18" s="10">
        <v>8.3800000000000008</v>
      </c>
    </row>
    <row r="19" spans="1:6" x14ac:dyDescent="0.2">
      <c r="A19" s="19">
        <v>6</v>
      </c>
      <c r="B19" s="10">
        <v>2007</v>
      </c>
      <c r="C19" s="22">
        <v>606.25</v>
      </c>
      <c r="D19" s="10">
        <v>5.39</v>
      </c>
      <c r="E19" s="10">
        <v>9.41</v>
      </c>
      <c r="F19" s="10">
        <v>10.64</v>
      </c>
    </row>
    <row r="20" spans="1:6" x14ac:dyDescent="0.2">
      <c r="A20" s="19">
        <v>7</v>
      </c>
      <c r="B20" s="10">
        <v>2012</v>
      </c>
      <c r="C20" s="22">
        <v>225</v>
      </c>
      <c r="D20" s="10">
        <v>0.79</v>
      </c>
      <c r="E20" s="10">
        <v>6.31</v>
      </c>
      <c r="F20" s="10">
        <v>6.67</v>
      </c>
    </row>
    <row r="21" spans="1:6" x14ac:dyDescent="0.2">
      <c r="A21" s="19">
        <v>8</v>
      </c>
      <c r="B21" s="10">
        <v>2013</v>
      </c>
      <c r="C21" s="22">
        <v>168.75</v>
      </c>
      <c r="D21" s="10">
        <v>0.55000000000000004</v>
      </c>
      <c r="E21" s="10">
        <v>6.27</v>
      </c>
      <c r="F21" s="10">
        <v>6.42</v>
      </c>
    </row>
    <row r="22" spans="1:6" x14ac:dyDescent="0.2">
      <c r="A22" s="19">
        <v>9</v>
      </c>
      <c r="B22" s="10">
        <v>2017</v>
      </c>
      <c r="C22" s="22">
        <v>343.75</v>
      </c>
      <c r="D22" s="10">
        <v>5.34</v>
      </c>
      <c r="E22" s="10">
        <v>13.62</v>
      </c>
      <c r="F22" s="10">
        <v>14.07</v>
      </c>
    </row>
    <row r="23" spans="1:6" x14ac:dyDescent="0.2">
      <c r="A23" s="19">
        <v>10</v>
      </c>
      <c r="B23" s="10">
        <v>3009</v>
      </c>
      <c r="C23" s="22">
        <v>281.25</v>
      </c>
      <c r="D23" s="10">
        <v>1.48</v>
      </c>
      <c r="E23" s="10">
        <v>7.94</v>
      </c>
      <c r="F23" s="10">
        <v>8.19</v>
      </c>
    </row>
    <row r="24" spans="1:6" x14ac:dyDescent="0.2">
      <c r="A24" s="19">
        <v>11</v>
      </c>
      <c r="B24" s="10">
        <v>4009</v>
      </c>
      <c r="C24" s="22">
        <v>56.25</v>
      </c>
      <c r="D24" s="10">
        <v>0.13</v>
      </c>
      <c r="E24" s="10">
        <v>5.47</v>
      </c>
      <c r="F24" s="10">
        <v>5.4</v>
      </c>
    </row>
    <row r="25" spans="1:6" x14ac:dyDescent="0.2">
      <c r="A25" s="19">
        <v>12</v>
      </c>
      <c r="B25" s="10">
        <v>4010</v>
      </c>
      <c r="C25" s="22">
        <v>143.75</v>
      </c>
      <c r="D25" s="10">
        <v>0.96</v>
      </c>
      <c r="E25" s="10">
        <v>3.93</v>
      </c>
      <c r="F25" s="10">
        <v>9.2200000000000006</v>
      </c>
    </row>
    <row r="26" spans="1:6" x14ac:dyDescent="0.2">
      <c r="A26" s="19">
        <v>13</v>
      </c>
      <c r="B26" s="10">
        <v>4011</v>
      </c>
      <c r="C26" s="22">
        <v>112.5</v>
      </c>
      <c r="D26" s="10">
        <v>0.35</v>
      </c>
      <c r="E26" s="10">
        <v>6.57</v>
      </c>
      <c r="F26" s="10">
        <v>6.26</v>
      </c>
    </row>
    <row r="27" spans="1:6" x14ac:dyDescent="0.2">
      <c r="A27" s="19">
        <v>14</v>
      </c>
      <c r="B27" s="10">
        <v>4014</v>
      </c>
      <c r="C27" s="22">
        <v>18.75</v>
      </c>
      <c r="D27" s="10">
        <v>0.04</v>
      </c>
      <c r="E27" s="10">
        <v>5.33</v>
      </c>
      <c r="F27" s="10">
        <v>5.36</v>
      </c>
    </row>
    <row r="28" spans="1:6" x14ac:dyDescent="0.2">
      <c r="A28" s="19">
        <v>15</v>
      </c>
      <c r="B28" s="10">
        <v>4016</v>
      </c>
      <c r="C28" s="22">
        <v>31.25</v>
      </c>
      <c r="D28" s="10">
        <v>0.08</v>
      </c>
      <c r="E28" s="10">
        <v>5.62</v>
      </c>
      <c r="F28" s="10">
        <v>5.69</v>
      </c>
    </row>
    <row r="29" spans="1:6" x14ac:dyDescent="0.2">
      <c r="A29" s="19">
        <v>16</v>
      </c>
      <c r="B29" s="10">
        <v>1002</v>
      </c>
      <c r="C29" s="22">
        <v>181.25</v>
      </c>
      <c r="D29" s="10">
        <v>0.74</v>
      </c>
      <c r="E29" s="10">
        <v>6.8</v>
      </c>
      <c r="F29" s="10">
        <v>7.19</v>
      </c>
    </row>
    <row r="30" spans="1:6" x14ac:dyDescent="0.2">
      <c r="A30" s="19">
        <v>17</v>
      </c>
      <c r="B30" s="10">
        <v>1003</v>
      </c>
      <c r="C30" s="22">
        <v>87.5</v>
      </c>
      <c r="D30" s="10">
        <v>0.34</v>
      </c>
      <c r="E30" s="10">
        <v>7.55</v>
      </c>
      <c r="F30" s="10">
        <v>7.03</v>
      </c>
    </row>
    <row r="31" spans="1:6" x14ac:dyDescent="0.2">
      <c r="A31" s="19">
        <v>18</v>
      </c>
      <c r="B31" s="10">
        <v>1028</v>
      </c>
      <c r="C31" s="22">
        <v>137.5</v>
      </c>
      <c r="D31" s="10">
        <v>0.76</v>
      </c>
      <c r="E31" s="10">
        <v>8.02</v>
      </c>
      <c r="F31" s="10">
        <v>8.41</v>
      </c>
    </row>
    <row r="32" spans="1:6" x14ac:dyDescent="0.2">
      <c r="A32" s="19">
        <v>19</v>
      </c>
      <c r="B32" s="10">
        <v>1031</v>
      </c>
      <c r="C32" s="22">
        <v>125</v>
      </c>
      <c r="D32" s="10">
        <v>1.31</v>
      </c>
      <c r="E32" s="10">
        <v>2.95</v>
      </c>
      <c r="F32" s="10">
        <v>11.57</v>
      </c>
    </row>
    <row r="33" spans="1:7" x14ac:dyDescent="0.2">
      <c r="A33" s="19">
        <v>20</v>
      </c>
      <c r="B33" s="10">
        <v>2020</v>
      </c>
      <c r="C33" s="22">
        <v>387.5</v>
      </c>
      <c r="D33" s="10">
        <v>2.72</v>
      </c>
      <c r="E33" s="10">
        <v>9.4</v>
      </c>
      <c r="F33" s="10">
        <v>9.4600000000000009</v>
      </c>
    </row>
    <row r="34" spans="1:7" x14ac:dyDescent="0.2">
      <c r="A34" s="19">
        <v>21</v>
      </c>
      <c r="B34" s="10">
        <v>4002</v>
      </c>
      <c r="C34" s="22">
        <v>200</v>
      </c>
      <c r="D34" s="10">
        <v>0.66</v>
      </c>
      <c r="E34" s="10">
        <v>6.21</v>
      </c>
      <c r="F34" s="10">
        <v>6.49</v>
      </c>
    </row>
    <row r="35" spans="1:7" x14ac:dyDescent="0.2">
      <c r="A35" s="19">
        <v>22</v>
      </c>
      <c r="B35" s="10">
        <v>1025</v>
      </c>
      <c r="C35" s="22">
        <v>112.5</v>
      </c>
      <c r="D35" s="10">
        <v>0.87</v>
      </c>
      <c r="E35" s="10">
        <v>4.3</v>
      </c>
      <c r="F35" s="10">
        <v>9.91</v>
      </c>
    </row>
    <row r="36" spans="1:7" x14ac:dyDescent="0.2">
      <c r="A36" s="19">
        <v>23</v>
      </c>
      <c r="B36" s="10">
        <v>1026</v>
      </c>
      <c r="C36" s="22">
        <v>200</v>
      </c>
      <c r="D36" s="10">
        <v>1.18</v>
      </c>
      <c r="E36" s="10">
        <v>5.72</v>
      </c>
      <c r="F36" s="10">
        <v>8.67</v>
      </c>
    </row>
    <row r="37" spans="1:7" x14ac:dyDescent="0.2">
      <c r="A37" s="19">
        <v>24</v>
      </c>
      <c r="B37" s="10">
        <v>2037</v>
      </c>
      <c r="C37" s="22">
        <v>100</v>
      </c>
      <c r="D37" s="10">
        <v>0.49</v>
      </c>
      <c r="E37" s="10">
        <v>7.27</v>
      </c>
      <c r="F37" s="10">
        <v>7.89</v>
      </c>
    </row>
    <row r="38" spans="1:7" x14ac:dyDescent="0.2">
      <c r="A38" s="19">
        <v>25</v>
      </c>
      <c r="B38" s="10">
        <v>3004</v>
      </c>
      <c r="C38" s="22">
        <v>131.25</v>
      </c>
      <c r="D38" s="10">
        <v>0.52</v>
      </c>
      <c r="E38" s="10">
        <v>6.56</v>
      </c>
      <c r="F38" s="10">
        <v>7.1</v>
      </c>
    </row>
    <row r="39" spans="1:7" x14ac:dyDescent="0.2">
      <c r="A39" s="19">
        <v>26</v>
      </c>
      <c r="B39" s="10">
        <v>3039</v>
      </c>
      <c r="C39" s="22">
        <v>6.25</v>
      </c>
      <c r="D39" s="10">
        <v>0.02</v>
      </c>
      <c r="E39" s="10">
        <v>5.7</v>
      </c>
      <c r="F39" s="10">
        <v>5.7</v>
      </c>
    </row>
    <row r="40" spans="1:7" x14ac:dyDescent="0.2">
      <c r="A40" s="19">
        <v>27</v>
      </c>
      <c r="B40" s="10">
        <v>3063</v>
      </c>
      <c r="C40" s="22">
        <v>68.75</v>
      </c>
      <c r="D40" s="10">
        <v>0.24</v>
      </c>
      <c r="E40" s="10">
        <v>6.25</v>
      </c>
      <c r="F40" s="10">
        <v>6.64</v>
      </c>
    </row>
    <row r="41" spans="1:7" x14ac:dyDescent="0.2">
      <c r="A41" s="19">
        <v>28</v>
      </c>
      <c r="B41" s="10">
        <v>4017</v>
      </c>
      <c r="C41" s="22">
        <v>37.5</v>
      </c>
      <c r="D41" s="10">
        <v>0.1</v>
      </c>
      <c r="E41" s="10">
        <v>5.61</v>
      </c>
      <c r="F41" s="10">
        <v>5.7</v>
      </c>
    </row>
    <row r="42" spans="1:7" x14ac:dyDescent="0.2">
      <c r="A42" s="19">
        <v>29</v>
      </c>
      <c r="B42" s="10">
        <v>4018</v>
      </c>
      <c r="C42" s="22">
        <v>18.75</v>
      </c>
      <c r="D42" s="10">
        <v>0.04</v>
      </c>
      <c r="E42" s="10">
        <v>5.36</v>
      </c>
      <c r="F42" s="10">
        <v>5.37</v>
      </c>
    </row>
    <row r="43" spans="1:7" x14ac:dyDescent="0.2">
      <c r="A43" s="19">
        <v>30</v>
      </c>
      <c r="B43" s="10">
        <v>1029</v>
      </c>
      <c r="C43" s="22">
        <v>125</v>
      </c>
      <c r="D43" s="10">
        <v>1.05</v>
      </c>
      <c r="E43" s="10">
        <v>3.43</v>
      </c>
      <c r="F43" s="10">
        <v>10.37</v>
      </c>
    </row>
    <row r="44" spans="1:7" x14ac:dyDescent="0.2">
      <c r="A44" s="19">
        <v>31</v>
      </c>
      <c r="B44" s="10">
        <v>2026</v>
      </c>
      <c r="C44" s="22">
        <v>93.75</v>
      </c>
      <c r="D44" s="10">
        <v>0.28999999999999998</v>
      </c>
      <c r="E44" s="10">
        <v>6.14</v>
      </c>
      <c r="F44" s="10">
        <v>6.28</v>
      </c>
    </row>
    <row r="45" spans="1:7" x14ac:dyDescent="0.2">
      <c r="A45" s="19">
        <v>32</v>
      </c>
      <c r="B45" s="10">
        <v>2029</v>
      </c>
      <c r="C45" s="22">
        <v>37.5</v>
      </c>
      <c r="D45" s="10">
        <v>0.11</v>
      </c>
      <c r="E45" s="10">
        <v>5.99</v>
      </c>
      <c r="F45" s="10">
        <v>6.05</v>
      </c>
    </row>
    <row r="46" spans="1:7" x14ac:dyDescent="0.2">
      <c r="A46" s="19">
        <v>33</v>
      </c>
      <c r="B46" s="10">
        <v>2035</v>
      </c>
      <c r="C46" s="22">
        <v>50</v>
      </c>
      <c r="D46" s="10">
        <v>0.14000000000000001</v>
      </c>
      <c r="E46" s="10">
        <v>5.86</v>
      </c>
      <c r="F46" s="10">
        <v>5.91</v>
      </c>
    </row>
    <row r="47" spans="1:7" x14ac:dyDescent="0.2">
      <c r="A47" s="20">
        <v>34</v>
      </c>
      <c r="B47" s="20">
        <v>3042</v>
      </c>
      <c r="C47" s="23">
        <v>218.75</v>
      </c>
      <c r="D47" s="20">
        <v>0.98</v>
      </c>
      <c r="E47" s="20">
        <v>7.25</v>
      </c>
      <c r="F47" s="20">
        <v>7.54</v>
      </c>
      <c r="G47" s="8"/>
    </row>
    <row r="48" spans="1:7" x14ac:dyDescent="0.2">
      <c r="B48" s="44" t="s">
        <v>33</v>
      </c>
      <c r="C48" s="46">
        <f>(SUM(C14:C47))</f>
        <v>7875</v>
      </c>
      <c r="D48" s="47">
        <f>SUM(D14:D47)</f>
        <v>67.279999999999987</v>
      </c>
      <c r="E48" s="47">
        <f>SUM(E14:E47)</f>
        <v>226.46000000000006</v>
      </c>
      <c r="F48" s="47">
        <f>SUM(F14:F47)</f>
        <v>279.65999999999997</v>
      </c>
    </row>
    <row r="49" spans="1:10" ht="14.25" customHeight="1" x14ac:dyDescent="0.2">
      <c r="B49" s="24" t="s">
        <v>42</v>
      </c>
      <c r="C49" s="46">
        <f>_xlfn.STDEV.P(C14:C47)</f>
        <v>253.01464177649322</v>
      </c>
      <c r="D49" s="50">
        <f>_xlfn.STDEV.P(D14:D47)</f>
        <v>2.9940350156169662</v>
      </c>
      <c r="E49" s="50">
        <f>_xlfn.STDEV.P(E14:E47)</f>
        <v>2.0360976822407788</v>
      </c>
      <c r="F49" s="50">
        <f>_xlfn.STDEV.P(F14:F47)</f>
        <v>2.5540305347270906</v>
      </c>
    </row>
    <row r="50" spans="1:10" ht="14.25" customHeight="1" x14ac:dyDescent="0.2">
      <c r="B50" s="43" t="s">
        <v>34</v>
      </c>
      <c r="C50" s="46">
        <f>((C14-C51)^2+(C15-C51)^2+(C16-C51)^2+(C17-C51)^2+(C18-C51)^2+(C19-C51)^2+(C20-C51)^2+(C21-C51)^2+(C22-C51)^2+(C23-C51)^2+(C24-C51)^2+(C25-C51)^2+(C26-C51)^2+(C27-C51)^2+(C28-C51)^2+(C29-C51)^2+(C30-C51)^2+(C31-C51)^2+(C32-C51)^2+(C33-C51)^2+(C34-C51)^2+(C35-C51)^2+(C36-C51)^2+(C37-C51)^2+(C38-C51)^2+(C39-C51)^2+(C40-C51)^2+(C41-C51)^2+(C42-C51)^2+(C43-C51)^2+(C44-C51)^2+(C45-C51)^2+(C46-C51)^2+(C47-C51)^2)</f>
        <v>2176557.9044117643</v>
      </c>
      <c r="D50" s="50">
        <f>((D14-D51)^2+(D15-D51)^2+(D16-D51)^2+(D17-D51)^2+(D18-D51)^2+(D19-D51)^2+(D20-D51)^2+(D21-D51)^2+(D22-D51)^2+(D23-D51)^2+(D24-D51)^2+(D25-D51)^2+(D26-D51)^2+(D27-D51)^2+(D28-D51)^2+(D29-D51)^2+(D30-D51)^2+(D31-D51)^2+(D32-D51)^2+(D33-D51)^2+(D34-D51)^2+(D35-D51)^2+(D36-D51)^2+(D37-D51)^2+(D38-D51)^2+(D39-D51)^2+(D40-D51)^2+(D41-D51)^2+(D42-D51)^2+(D43-D51)^2+(D44-D51)^2+(D45-D51)^2+(D46-D51)^2+(D47-D51)^2)</f>
        <v>304.78435294117656</v>
      </c>
      <c r="E50" s="50">
        <f>((E14-E51)^2+(E15-E51)^2+(E16-E51)^2+(E17-E51)^2+(E18-E51)^2+(E19-E51)^2+(E20-E51)^2+(E21-E51)^2+(E22-E51)^2+(E23-E51)^2+(E24-E51)^2+(E25-E51)^2+(E26-E51)^2+(E27-E51)^2+(E28-E51)^2+(E29-E51)^2+(E30-E51)^2+(E31-E51)^2+(E32-E51)^2+(E33-E51)^2+(E34-E51)^2+(E35-E51)^2+(E36-E51)^2+(E37-E51)^2+(E38-E51)^2+(E39-E51)^2+(E40-E51)^2+(E41-E51)^2+(E42-E51)^2+(E43-E51)^2+(E44-E51)^2+(E45-E51)^2+(E46-E51)^2+(E47-E51)^2)</f>
        <v>140.95358823529412</v>
      </c>
      <c r="F50" s="50">
        <f>((F14-F51)^2+(F15-F51)^2+(F16-F51)^2+(F17-F51)^2+(F18-F51)^2+(F19-F51)^2+(F20-F51)^2+(F21-F51)^2+(F22-F51)^2+(F23-F51)^2+(F24-F51)^2+(F25-F51)^2+(F26-F51)^2+(F27-F51)^2+(F28-F51)^2+(F29-F51)^2+(F30-F51)^2+(F31-F51)^2+(F32-F51)^2+(F33-F51)^2+(F34-F51)^2+(F35-F51)^2+(F36-F51)^2+(F37-F51)^2+(F38-F51)^2+(F39-F51)^2+(F40-F51)^2+(F41-F51)^2+(F42-F51)^2+(F43-F51)^2+(F44-F51)^2+(F45-F51)^2+(F46-F51)^2+(F47-F51)^2)</f>
        <v>221.78444705882353</v>
      </c>
    </row>
    <row r="51" spans="1:10" ht="15" customHeight="1" x14ac:dyDescent="0.2">
      <c r="A51" s="32"/>
      <c r="B51" s="45" t="s">
        <v>39</v>
      </c>
      <c r="C51" s="40">
        <f>(C48/34)</f>
        <v>231.61764705882354</v>
      </c>
      <c r="D51" s="40">
        <f>(D48/34)</f>
        <v>1.9788235294117644</v>
      </c>
      <c r="E51" s="40">
        <f>(E48/34)</f>
        <v>6.6605882352941199</v>
      </c>
      <c r="F51" s="40">
        <f>(F48/34)</f>
        <v>8.2252941176470582</v>
      </c>
      <c r="G51" s="32"/>
      <c r="H51" s="32"/>
    </row>
    <row r="52" spans="1:10" x14ac:dyDescent="0.2">
      <c r="A52" s="32"/>
      <c r="B52" s="48" t="s">
        <v>38</v>
      </c>
      <c r="C52" s="40">
        <f>(C48)*(1/34)</f>
        <v>231.61764705882354</v>
      </c>
      <c r="D52" s="40">
        <f>(D48)*(1/34)</f>
        <v>1.9788235294117642</v>
      </c>
      <c r="E52" s="40">
        <f>(E48)*(1/34)</f>
        <v>6.660588235294119</v>
      </c>
      <c r="F52" s="40">
        <f>(F48)*(1/34)</f>
        <v>8.2252941176470582</v>
      </c>
      <c r="G52" s="32"/>
      <c r="H52" s="32"/>
    </row>
    <row r="53" spans="1:10" ht="27" customHeight="1" x14ac:dyDescent="0.2">
      <c r="A53" s="32"/>
      <c r="B53" s="48" t="s">
        <v>40</v>
      </c>
      <c r="C53" s="40">
        <f>(1/(34-1))*(C50)</f>
        <v>65956.300133689831</v>
      </c>
      <c r="D53" s="40">
        <f>((1/(34-1))*(D50))</f>
        <v>9.2358894830659573</v>
      </c>
      <c r="E53" s="40">
        <f>((1/(34-1))*(E50))</f>
        <v>4.2713208556149738</v>
      </c>
      <c r="F53" s="40">
        <f>((1/(34-1))*(F50))</f>
        <v>6.7207408199643499</v>
      </c>
      <c r="G53" s="32"/>
      <c r="H53" s="32"/>
    </row>
    <row r="54" spans="1:10" ht="30.75" customHeight="1" thickBot="1" x14ac:dyDescent="0.25">
      <c r="A54" s="32"/>
      <c r="B54" s="48" t="s">
        <v>44</v>
      </c>
      <c r="C54" s="40">
        <f>((C53/34)*(1-(34/20000)))</f>
        <v>1936.5933653959576</v>
      </c>
      <c r="D54" s="40">
        <f>((D53/34)*(1-(34/20000)))</f>
        <v>0.27118201385131602</v>
      </c>
      <c r="E54" s="40">
        <f>((E53/34)*(1-(34/20000)))</f>
        <v>0.12541351794589495</v>
      </c>
      <c r="F54" s="40">
        <f>((F53/34)*(1-(34/20000)))</f>
        <v>0.19733281060501207</v>
      </c>
      <c r="G54" s="32"/>
      <c r="H54" s="32"/>
    </row>
    <row r="55" spans="1:10" ht="29.25" customHeight="1" x14ac:dyDescent="0.2">
      <c r="A55" s="78">
        <v>1</v>
      </c>
      <c r="B55" s="72" t="s">
        <v>45</v>
      </c>
      <c r="C55" s="73">
        <f>(2.03)*SQRT(C54)</f>
        <v>89.333686812199801</v>
      </c>
      <c r="D55" s="73">
        <f>(2.03)*SQRT(D54)</f>
        <v>1.0571253288422748</v>
      </c>
      <c r="E55" s="73">
        <f>(2.03)*SQRT(E54)</f>
        <v>0.71889955216513968</v>
      </c>
      <c r="F55" s="74">
        <f>(2.03)*SQRT(F54)</f>
        <v>0.90176980389797601</v>
      </c>
      <c r="G55" s="32"/>
      <c r="H55" s="32"/>
    </row>
    <row r="56" spans="1:10" ht="29.25" customHeight="1" thickBot="1" x14ac:dyDescent="0.25">
      <c r="A56" s="78"/>
      <c r="B56" s="75"/>
      <c r="C56" s="76" t="s">
        <v>46</v>
      </c>
      <c r="D56" s="76" t="s">
        <v>47</v>
      </c>
      <c r="E56" s="76" t="s">
        <v>48</v>
      </c>
      <c r="F56" s="77" t="s">
        <v>49</v>
      </c>
      <c r="G56" s="32"/>
      <c r="H56" s="32"/>
    </row>
    <row r="57" spans="1:10" ht="17.25" customHeight="1" x14ac:dyDescent="0.2">
      <c r="A57" s="32"/>
      <c r="B57" s="71" t="s">
        <v>27</v>
      </c>
      <c r="C57" s="16">
        <f>(20000/1600)</f>
        <v>12.5</v>
      </c>
      <c r="D57" s="32"/>
      <c r="E57" s="32"/>
      <c r="F57" s="32"/>
      <c r="G57" s="32"/>
      <c r="H57" s="32"/>
    </row>
    <row r="58" spans="1:10" x14ac:dyDescent="0.2">
      <c r="B58" s="71"/>
      <c r="C58" s="49">
        <f>(1600/20000)</f>
        <v>0.08</v>
      </c>
    </row>
    <row r="59" spans="1:10" ht="29.25" customHeight="1" x14ac:dyDescent="0.2">
      <c r="B59" s="79" t="s">
        <v>50</v>
      </c>
      <c r="C59" s="89">
        <f>((SQRT(C53))/(C52))*100</f>
        <v>110.88083744997479</v>
      </c>
      <c r="D59" s="89">
        <f>((SQRT(D53))/(D52))*100</f>
        <v>153.57916357548044</v>
      </c>
      <c r="E59" s="89">
        <f>((SQRT(E53))/(E52))*100</f>
        <v>31.029052355020148</v>
      </c>
      <c r="F59" s="89">
        <f>((SQRT(F53))/(F52))*100</f>
        <v>31.517890145911025</v>
      </c>
    </row>
    <row r="60" spans="1:10" x14ac:dyDescent="0.2">
      <c r="A60" s="81" t="s">
        <v>51</v>
      </c>
      <c r="B60" s="80" t="s">
        <v>52</v>
      </c>
      <c r="C60" s="19">
        <f>(20000)*((2.03*(C59))^2)</f>
        <v>1013293055.4433219</v>
      </c>
      <c r="D60" s="13">
        <f>(20000)*((2.03*(D59))^2)</f>
        <v>1943957059.5971618</v>
      </c>
      <c r="E60" s="13">
        <f>(20000)*((2.03*(E59))^2)</f>
        <v>79352222.657788798</v>
      </c>
      <c r="F60" s="13">
        <f>(20000)*((2.03*(F59))^2)</f>
        <v>81872178.491363019</v>
      </c>
    </row>
    <row r="61" spans="1:10" x14ac:dyDescent="0.2">
      <c r="A61" s="81"/>
      <c r="B61" s="80"/>
      <c r="C61" s="19">
        <f>((20000*(10)^2)+((2.03*(C59))^2))</f>
        <v>2050664.6527721661</v>
      </c>
      <c r="D61" s="13">
        <f>((20000*(10)^2)+((2.03*(D59))^2))</f>
        <v>2097197.8529798579</v>
      </c>
      <c r="E61" s="13">
        <f>((20000*(10)^2)+((2.03*(E59))^2))</f>
        <v>2003967.6111328895</v>
      </c>
      <c r="F61" s="13">
        <f>((20000*(10)^2)+((2.03*(F59))^2))</f>
        <v>2004093.6089245682</v>
      </c>
      <c r="J61" s="80"/>
    </row>
    <row r="62" spans="1:10" x14ac:dyDescent="0.2">
      <c r="A62" s="82"/>
      <c r="B62" s="83"/>
      <c r="C62" s="84">
        <f>(C60/C61)</f>
        <v>494.12908837801149</v>
      </c>
      <c r="D62" s="84">
        <f>(D60/D61)</f>
        <v>926.93069317949187</v>
      </c>
      <c r="E62" s="84">
        <f>(E60/E61)</f>
        <v>39.597557473959938</v>
      </c>
      <c r="F62" s="84">
        <f>(F60/F61)</f>
        <v>40.852472223239644</v>
      </c>
      <c r="J62" s="80"/>
    </row>
    <row r="63" spans="1:10" x14ac:dyDescent="0.2">
      <c r="A63" s="85" t="s">
        <v>53</v>
      </c>
      <c r="B63" s="86" t="s">
        <v>54</v>
      </c>
      <c r="C63" s="39">
        <f>(20000)*((2.02*(C59))^2)</f>
        <v>1003334461.7512999</v>
      </c>
      <c r="D63" s="39">
        <f>(20000)*((2.02*(D59))^2)</f>
        <v>1924851946.4146812</v>
      </c>
      <c r="E63" s="39">
        <f>(20000)*((2.02*(E59))^2)</f>
        <v>78572352.964847848</v>
      </c>
      <c r="F63" s="39">
        <f>(20000)*((2.02*(F59))^2)</f>
        <v>81067542.797970757</v>
      </c>
      <c r="J63" s="80"/>
    </row>
    <row r="64" spans="1:10" x14ac:dyDescent="0.2">
      <c r="A64" s="87"/>
      <c r="B64" s="80"/>
      <c r="C64" s="19">
        <f>((20000*(10)^2)+((2.02*(C59))^2))</f>
        <v>2050166.723087565</v>
      </c>
      <c r="D64" s="19">
        <f>((20000*(10)^2)+((2.02*(D59))^2))</f>
        <v>2096242.5973207341</v>
      </c>
      <c r="E64" s="19">
        <f>((20000*(10)^2)+((2.02*(E59))^2))</f>
        <v>2003928.6176482425</v>
      </c>
      <c r="F64" s="19">
        <f>((20000*(10)^2)+((2.02*(F59))^2))</f>
        <v>2004053.3771398985</v>
      </c>
    </row>
    <row r="65" spans="1:6" x14ac:dyDescent="0.2">
      <c r="A65" s="88"/>
      <c r="B65" s="83"/>
      <c r="C65" s="84">
        <f>(C63/C64)</f>
        <v>489.39164334902057</v>
      </c>
      <c r="D65" s="84">
        <f>(D63/D64)</f>
        <v>918.23911453516303</v>
      </c>
      <c r="E65" s="84">
        <f>(E63/E64)</f>
        <v>39.20915758818709</v>
      </c>
      <c r="F65" s="84">
        <f>(F63/F64)</f>
        <v>40.451788222161518</v>
      </c>
    </row>
    <row r="67" spans="1:6" ht="12.75" customHeight="1" x14ac:dyDescent="0.2">
      <c r="A67" s="90">
        <v>2</v>
      </c>
      <c r="B67" s="91" t="s">
        <v>55</v>
      </c>
      <c r="C67" s="91"/>
      <c r="D67" s="91"/>
      <c r="E67" s="34"/>
      <c r="F67" s="34"/>
    </row>
    <row r="68" spans="1:6" ht="12.75" customHeight="1" x14ac:dyDescent="0.2">
      <c r="A68" s="90"/>
      <c r="B68" s="91" t="s">
        <v>56</v>
      </c>
      <c r="C68" s="91"/>
      <c r="D68" s="91"/>
      <c r="E68" s="34"/>
      <c r="F68" s="34"/>
    </row>
  </sheetData>
  <mergeCells count="17">
    <mergeCell ref="A67:A68"/>
    <mergeCell ref="B67:D67"/>
    <mergeCell ref="B68:D68"/>
    <mergeCell ref="B57:B58"/>
    <mergeCell ref="A55:A56"/>
    <mergeCell ref="B60:B62"/>
    <mergeCell ref="J61:J63"/>
    <mergeCell ref="A60:A62"/>
    <mergeCell ref="B63:B65"/>
    <mergeCell ref="A63:A65"/>
    <mergeCell ref="B11:B12"/>
    <mergeCell ref="A9:H9"/>
    <mergeCell ref="A8:H8"/>
    <mergeCell ref="A3:H3"/>
    <mergeCell ref="A4:H4"/>
    <mergeCell ref="A5:H5"/>
    <mergeCell ref="A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Tamanho Parcela_Método_Freese</vt:lpstr>
      <vt:lpstr>Amostra aleatória simples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M.Vinicius</cp:lastModifiedBy>
  <cp:revision>11</cp:revision>
  <dcterms:created xsi:type="dcterms:W3CDTF">2021-10-07T15:22:39Z</dcterms:created>
  <dcterms:modified xsi:type="dcterms:W3CDTF">2021-10-22T15:09:34Z</dcterms:modified>
  <dc:language>pt-BR</dc:language>
</cp:coreProperties>
</file>