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63B9BB03-D29C-4C53-8C4E-E44272DA7ED0}" xr6:coauthVersionLast="47" xr6:coauthVersionMax="47" xr10:uidLastSave="{00000000-0000-0000-0000-000000000000}"/>
  <bookViews>
    <workbookView xWindow="-108" yWindow="-108" windowWidth="23256" windowHeight="12576" tabRatio="71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20" i="1" l="1"/>
  <c r="J113" i="1"/>
  <c r="J106" i="1"/>
  <c r="M99" i="1"/>
  <c r="M103" i="1" s="1"/>
  <c r="L99" i="1"/>
  <c r="L103" i="1" s="1"/>
  <c r="K103" i="1"/>
  <c r="J103" i="1"/>
  <c r="K99" i="1" s="1"/>
  <c r="J99" i="1"/>
  <c r="C109" i="1"/>
  <c r="J124" i="1" l="1"/>
  <c r="K120" i="1" s="1"/>
  <c r="K124" i="1" s="1"/>
  <c r="L120" i="1" s="1"/>
  <c r="L124" i="1" s="1"/>
  <c r="M120" i="1" s="1"/>
  <c r="M124" i="1" s="1"/>
  <c r="J117" i="1"/>
  <c r="K113" i="1" s="1"/>
  <c r="K117" i="1" s="1"/>
  <c r="L113" i="1" s="1"/>
  <c r="L117" i="1" s="1"/>
  <c r="M113" i="1" s="1"/>
  <c r="M117" i="1" s="1"/>
  <c r="J110" i="1"/>
  <c r="K106" i="1" s="1"/>
  <c r="K110" i="1" s="1"/>
  <c r="L106" i="1" s="1"/>
  <c r="L110" i="1" s="1"/>
  <c r="M106" i="1" s="1"/>
  <c r="M110" i="1" s="1"/>
  <c r="D106" i="1"/>
  <c r="E106" i="1"/>
  <c r="F106" i="1"/>
  <c r="C106" i="1"/>
  <c r="E111" i="1"/>
  <c r="F111" i="1"/>
  <c r="D111" i="1"/>
  <c r="D110" i="1"/>
  <c r="E110" i="1"/>
  <c r="F110" i="1"/>
  <c r="C110" i="1"/>
  <c r="C111" i="1" s="1"/>
  <c r="D109" i="1"/>
  <c r="E109" i="1"/>
  <c r="F109" i="1"/>
  <c r="D108" i="1"/>
  <c r="E108" i="1"/>
  <c r="F108" i="1"/>
  <c r="C108" i="1"/>
  <c r="D107" i="1"/>
  <c r="E107" i="1"/>
  <c r="F107" i="1"/>
  <c r="C107" i="1"/>
  <c r="D104" i="1"/>
  <c r="E104" i="1"/>
  <c r="F104" i="1"/>
  <c r="C104" i="1"/>
  <c r="D103" i="1"/>
  <c r="E103" i="1"/>
  <c r="F103" i="1"/>
  <c r="C103" i="1"/>
  <c r="G21" i="1"/>
  <c r="G20" i="1"/>
  <c r="G22" i="1" s="1"/>
  <c r="G29" i="1" s="1"/>
  <c r="C20" i="1"/>
  <c r="C21" i="1"/>
  <c r="C22" i="1" s="1"/>
  <c r="C29" i="1" s="1"/>
  <c r="F21" i="1"/>
  <c r="F22" i="1" s="1"/>
  <c r="F20" i="1"/>
  <c r="B20" i="1"/>
  <c r="B22" i="1" s="1"/>
  <c r="B21" i="1"/>
  <c r="B32" i="1" l="1"/>
  <c r="B29" i="1"/>
  <c r="B28" i="1"/>
  <c r="B27" i="1"/>
  <c r="B26" i="1"/>
  <c r="B34" i="1"/>
  <c r="B25" i="1"/>
  <c r="B31" i="1"/>
  <c r="B30" i="1"/>
  <c r="B33" i="1"/>
  <c r="F31" i="1"/>
  <c r="F32" i="1"/>
  <c r="F29" i="1"/>
  <c r="F28" i="1"/>
  <c r="F27" i="1"/>
  <c r="F26" i="1"/>
  <c r="F25" i="1"/>
  <c r="F33" i="1"/>
  <c r="F34" i="1"/>
  <c r="G31" i="1"/>
  <c r="G30" i="1"/>
  <c r="G26" i="1"/>
  <c r="G32" i="1"/>
  <c r="G33" i="1"/>
  <c r="G34" i="1"/>
  <c r="G27" i="1"/>
  <c r="G28" i="1"/>
  <c r="G25" i="1"/>
  <c r="F30" i="1"/>
  <c r="C31" i="1"/>
  <c r="C34" i="1"/>
  <c r="C30" i="1"/>
  <c r="C25" i="1"/>
  <c r="C33" i="1"/>
  <c r="C27" i="1"/>
  <c r="C28" i="1"/>
  <c r="C32" i="1"/>
  <c r="C26" i="1"/>
</calcChain>
</file>

<file path=xl/sharedStrings.xml><?xml version="1.0" encoding="utf-8"?>
<sst xmlns="http://schemas.openxmlformats.org/spreadsheetml/2006/main" count="86" uniqueCount="49">
  <si>
    <t>Parcelas Retangulares de 500 m2</t>
  </si>
  <si>
    <t>Parcelas Circulares de 500 m2</t>
  </si>
  <si>
    <t>densidade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</si>
  <si>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</si>
  <si>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</si>
  <si>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</si>
  <si>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</si>
  <si>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</si>
  <si>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</si>
  <si>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</si>
  <si>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</si>
  <si>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</si>
  <si>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</si>
  <si>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</si>
  <si>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</si>
  <si>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</si>
  <si>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</si>
  <si>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</si>
  <si>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</si>
  <si>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</si>
  <si>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</si>
  <si>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</si>
  <si>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 xml:space="preserve"> </t>
  </si>
  <si>
    <t>Média</t>
  </si>
  <si>
    <t>Desvio Padrão</t>
  </si>
  <si>
    <t>Coef. Variação</t>
  </si>
  <si>
    <t>T</t>
  </si>
  <si>
    <t>Freese</t>
  </si>
  <si>
    <t>Série 1</t>
  </si>
  <si>
    <t>Série 2</t>
  </si>
  <si>
    <t>I, Tamanho de Parcela pelo Método de Freese</t>
  </si>
  <si>
    <t xml:space="preserve">Utilizando as informações da tabela abaixo encontre o tamanho ótimo de parcela pelo método da aproximação de Freese,  </t>
  </si>
  <si>
    <t>Calcule o tamanho ótimo para os seguintes atributos: a densidade de estande (1/ha), a área basal (m2\ha),</t>
  </si>
  <si>
    <t>area,basal</t>
  </si>
  <si>
    <t>Variância</t>
  </si>
  <si>
    <t>N</t>
  </si>
  <si>
    <t>Variância da média</t>
  </si>
  <si>
    <t>Erro padrão da média</t>
  </si>
  <si>
    <t>T(0,975;34-1)</t>
  </si>
  <si>
    <t>Interv. Conf. 95%</t>
  </si>
  <si>
    <t>(IC95)%=</t>
  </si>
  <si>
    <t>V%</t>
  </si>
  <si>
    <t>N=</t>
  </si>
  <si>
    <t>V%=</t>
  </si>
  <si>
    <t>E%=</t>
  </si>
  <si>
    <t>Estat. T=</t>
  </si>
  <si>
    <t>n*=</t>
  </si>
  <si>
    <t>Para um coeficiente de variação entre 25% e 20%, o tamanho ótimo de parcela é de 600m².</t>
  </si>
  <si>
    <t>Para um coeficiente de variação entre 25% e 20%, o tamanho ótimo de parcela é de 800 m².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</si>
</sst>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0"/>
      <name val="Arial"/>
      <family val="2"/>
    </font>
    <font>
      <b/>
      <sz val="14"/>
      <name val="Times New Roman"/>
      <family val="1"/>
      <charset val="1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3" xfId="0" applyFont="1" applyBorder="1"/>
    <xf numFmtId="0" fontId="3" fillId="0" borderId="6" xfId="0" applyFont="1" applyBorder="1"/>
    <xf numFmtId="0" fontId="3" fillId="0" borderId="8" xfId="0" applyFont="1" applyBorder="1"/>
    <xf numFmtId="164" fontId="0" fillId="0" borderId="4" xfId="0" applyNumberFormat="1" applyBorder="1"/>
    <xf numFmtId="164" fontId="3" fillId="0" borderId="4" xfId="0" applyNumberFormat="1" applyFont="1" applyBorder="1"/>
    <xf numFmtId="164" fontId="0" fillId="0" borderId="5" xfId="0" applyNumberFormat="1" applyBorder="1"/>
    <xf numFmtId="164" fontId="0" fillId="0" borderId="0" xfId="0" applyNumberFormat="1" applyBorder="1"/>
    <xf numFmtId="164" fontId="3" fillId="0" borderId="0" xfId="0" applyNumberFormat="1" applyFont="1" applyBorder="1"/>
    <xf numFmtId="164" fontId="0" fillId="0" borderId="7" xfId="0" applyNumberFormat="1" applyBorder="1"/>
    <xf numFmtId="164" fontId="0" fillId="0" borderId="9" xfId="0" applyNumberFormat="1" applyBorder="1"/>
    <xf numFmtId="164" fontId="3" fillId="0" borderId="9" xfId="0" applyNumberFormat="1" applyFont="1" applyBorder="1"/>
    <xf numFmtId="164" fontId="0" fillId="0" borderId="10" xfId="0" applyNumberFormat="1" applyBorder="1"/>
    <xf numFmtId="0" fontId="3" fillId="0" borderId="0" xfId="0" applyFont="1" applyAlignment="1">
      <alignment horizontal="center" vertical="center"/>
    </xf>
    <xf numFmtId="0" fontId="0" fillId="0" borderId="6" xfId="0" applyBorder="1"/>
    <xf numFmtId="0" fontId="3" fillId="0" borderId="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Parcelas Retangulares</a:t>
            </a:r>
            <a:r>
              <a:rPr lang="pt-BR" baseline="0"/>
              <a:t> 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Sheet1!$A$9:$A$18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Sheet1!$B$25:$B$34</c:f>
              <c:numCache>
                <c:formatCode>General</c:formatCode>
                <c:ptCount val="10"/>
                <c:pt idx="0">
                  <c:v>70.283681736000062</c:v>
                </c:pt>
                <c:pt idx="1">
                  <c:v>49.698067962282742</c:v>
                </c:pt>
                <c:pt idx="2">
                  <c:v>40.578302569917611</c:v>
                </c:pt>
                <c:pt idx="3">
                  <c:v>35.141840868000031</c:v>
                </c:pt>
                <c:pt idx="4">
                  <c:v>31.431818014131309</c:v>
                </c:pt>
                <c:pt idx="5">
                  <c:v>28.693192916228256</c:v>
                </c:pt>
                <c:pt idx="6">
                  <c:v>26.564734728495509</c:v>
                </c:pt>
                <c:pt idx="7">
                  <c:v>24.849033981141371</c:v>
                </c:pt>
                <c:pt idx="8">
                  <c:v>23.427893912000016</c:v>
                </c:pt>
                <c:pt idx="9">
                  <c:v>22.225651662813732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C-4758-AAB3-6E8F37C961B1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Sheet1!$A$9:$A$18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Sheet1!$C$25:$C$34</c:f>
              <c:numCache>
                <c:formatCode>General</c:formatCode>
                <c:ptCount val="10"/>
                <c:pt idx="0">
                  <c:v>59.996019576620142</c:v>
                </c:pt>
                <c:pt idx="1">
                  <c:v>42.423592286828963</c:v>
                </c:pt>
                <c:pt idx="2">
                  <c:v>34.638718052867695</c:v>
                </c:pt>
                <c:pt idx="3">
                  <c:v>29.998009788310071</c:v>
                </c:pt>
                <c:pt idx="4">
                  <c:v>26.831035630546157</c:v>
                </c:pt>
                <c:pt idx="5">
                  <c:v>24.493272426791631</c:v>
                </c:pt>
                <c:pt idx="6">
                  <c:v>22.676363921928512</c:v>
                </c:pt>
                <c:pt idx="7">
                  <c:v>21.211796143414482</c:v>
                </c:pt>
                <c:pt idx="8">
                  <c:v>19.998673192206713</c:v>
                </c:pt>
                <c:pt idx="9">
                  <c:v>18.972407240617063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C-4758-AAB3-6E8F37C9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0494335"/>
        <c:axId val="1270494751"/>
      </c:lineChart>
      <c:catAx>
        <c:axId val="127049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70494751"/>
        <c:crosses val="autoZero"/>
        <c:auto val="1"/>
        <c:lblAlgn val="ctr"/>
        <c:lblOffset val="100"/>
        <c:noMultiLvlLbl val="0"/>
      </c:catAx>
      <c:valAx>
        <c:axId val="12704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7049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Parcelas Circulares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Sheet1!$E$9:$E$18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Sheet1!$F$25:$F$34</c:f>
              <c:numCache>
                <c:formatCode>General</c:formatCode>
                <c:ptCount val="10"/>
                <c:pt idx="0">
                  <c:v>50.582342652382344</c:v>
                </c:pt>
                <c:pt idx="1">
                  <c:v>35.767117497801088</c:v>
                </c:pt>
                <c:pt idx="2">
                  <c:v>29.203729146594831</c:v>
                </c:pt>
                <c:pt idx="3">
                  <c:v>25.291171326191172</c:v>
                </c:pt>
                <c:pt idx="4">
                  <c:v>22.621111326382785</c:v>
                </c:pt>
                <c:pt idx="5">
                  <c:v>20.650154915492433</c:v>
                </c:pt>
                <c:pt idx="6">
                  <c:v>19.118328484179848</c:v>
                </c:pt>
                <c:pt idx="7">
                  <c:v>17.883558748900544</c:v>
                </c:pt>
                <c:pt idx="8">
                  <c:v>16.860780884127447</c:v>
                </c:pt>
                <c:pt idx="9">
                  <c:v>15.995541216861085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1-4605-9619-ACB3B844BFA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Sheet1!$E$9:$E$18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cat>
          <c:val>
            <c:numRef>
              <c:f>Sheet1!$G$25:$G$34</c:f>
              <c:numCache>
                <c:formatCode>General</c:formatCode>
                <c:ptCount val="10"/>
                <c:pt idx="0">
                  <c:v>57.741197492696664</c:v>
                </c:pt>
                <c:pt idx="1">
                  <c:v>40.829192300917484</c:v>
                </c:pt>
                <c:pt idx="2">
                  <c:v>33.33689591573976</c:v>
                </c:pt>
                <c:pt idx="3">
                  <c:v>28.870598746348332</c:v>
                </c:pt>
                <c:pt idx="4">
                  <c:v>25.82264853918203</c:v>
                </c:pt>
                <c:pt idx="5">
                  <c:v>23.572745165729707</c:v>
                </c:pt>
                <c:pt idx="6">
                  <c:v>21.824121281248807</c:v>
                </c:pt>
                <c:pt idx="7">
                  <c:v>20.414596150458742</c:v>
                </c:pt>
                <c:pt idx="8">
                  <c:v>19.247065830898887</c:v>
                </c:pt>
                <c:pt idx="9">
                  <c:v>18.259369890252511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1-4605-9619-ACB3B844B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3378895"/>
        <c:axId val="1403371407"/>
      </c:lineChart>
      <c:catAx>
        <c:axId val="140337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3371407"/>
        <c:crosses val="autoZero"/>
        <c:auto val="1"/>
        <c:lblAlgn val="ctr"/>
        <c:lblOffset val="100"/>
        <c:noMultiLvlLbl val="0"/>
      </c:catAx>
      <c:valAx>
        <c:axId val="140337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337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2</xdr:row>
      <xdr:rowOff>57150</xdr:rowOff>
    </xdr:from>
    <xdr:to>
      <xdr:col>14</xdr:col>
      <xdr:colOff>381000</xdr:colOff>
      <xdr:row>17</xdr:row>
      <xdr:rowOff>163830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D69A29F-6003-4B45-9BC0-E70214FF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605790</xdr:colOff>
      <xdr:row>25</xdr:row>
      <xdr:rowOff>95250</xdr:rowOff>
    </xdr:from>
    <xdr:to>
      <xdr:col>14</xdr:col>
      <xdr:colOff>422910</xdr:colOff>
      <xdr:row>41</xdr:row>
      <xdr:rowOff>156210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C3055B6-9F33-42F5-B3A2-240C403FF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J22" sqref="J22"/>
    </sheetView>
  </sheetViews>
  <sheetFormatPr defaultColWidth="11.5546875" defaultRowHeight="13.2" x14ac:dyDescent="0.25"/>
  <cols>
    <col min="1" max="1" width="13.6640625" customWidth="1"/>
    <col min="2" max="2" width="20.21875" customWidth="1"/>
    <col min="5" max="5" width="14" customWidth="1"/>
  </cols>
  <sheetData>
    <row r="1" spans="1:8" s="2" customFormat="1" ht="17.399999999999999" x14ac:dyDescent="0.3">
      <c r="A1" s="1" t="s">
        <v>30</v>
      </c>
    </row>
    <row r="2" spans="1:8" s="2" customFormat="1" ht="15.6" x14ac:dyDescent="0.3">
      <c r="A2" s="3"/>
    </row>
    <row r="3" spans="1:8" ht="23.85" customHeight="1" x14ac:dyDescent="0.25">
      <c r="A3" s="27" t="s">
        <v>31</v>
      </c>
      <c r="B3" s="27"/>
      <c r="C3" s="27"/>
      <c r="D3" s="27"/>
      <c r="E3" s="27"/>
      <c r="F3" s="27"/>
      <c r="G3" s="27"/>
      <c r="H3" s="27"/>
    </row>
    <row r="4" spans="1:8" ht="12.75" customHeight="1" x14ac:dyDescent="0.25">
      <c r="A4" s="27" t="s">
        <v>32</v>
      </c>
      <c r="B4" s="27"/>
      <c r="C4" s="27"/>
      <c r="D4" s="27"/>
      <c r="E4" s="27"/>
      <c r="F4" s="27"/>
      <c r="G4" s="27"/>
      <c r="H4" s="27"/>
    </row>
    <row r="7" spans="1:8" x14ac:dyDescent="0.25">
      <c r="B7" t="s">
        <v>0</v>
      </c>
      <c r="F7" t="s">
        <v>1</v>
      </c>
    </row>
    <row r="8" spans="1:8" x14ac:dyDescent="0.25">
      <c r="A8" s="19" t="s">
        <v>26</v>
      </c>
      <c r="B8" s="4" t="s">
        <v>2</v>
      </c>
      <c r="C8" s="4" t="s">
        <v>33</v>
      </c>
      <c r="E8" s="19" t="s">
        <v>26</v>
      </c>
      <c r="F8" s="4" t="s">
        <v>2</v>
      </c>
      <c r="G8" s="4" t="s">
        <v>33</v>
      </c>
    </row>
    <row r="9" spans="1:8" x14ac:dyDescent="0.25">
      <c r="A9" s="5">
        <v>100</v>
      </c>
      <c r="B9" s="5">
        <v>1880</v>
      </c>
      <c r="C9" s="5">
        <v>45.93</v>
      </c>
      <c r="E9" s="5">
        <v>100</v>
      </c>
      <c r="F9" s="5">
        <v>1000</v>
      </c>
      <c r="G9" s="5">
        <v>28.39</v>
      </c>
    </row>
    <row r="10" spans="1:8" x14ac:dyDescent="0.25">
      <c r="A10" s="5">
        <v>200</v>
      </c>
      <c r="B10" s="5">
        <v>1300</v>
      </c>
      <c r="C10" s="5">
        <v>47.89</v>
      </c>
      <c r="E10" s="5">
        <v>200</v>
      </c>
      <c r="F10" s="5">
        <v>2060</v>
      </c>
      <c r="G10" s="5">
        <v>46.88</v>
      </c>
    </row>
    <row r="11" spans="1:8" x14ac:dyDescent="0.25">
      <c r="A11" s="5">
        <v>300</v>
      </c>
      <c r="B11" s="5">
        <v>1400</v>
      </c>
      <c r="C11" s="5">
        <v>46.97</v>
      </c>
      <c r="E11" s="5">
        <v>300</v>
      </c>
      <c r="F11" s="5">
        <v>2120</v>
      </c>
      <c r="G11" s="5">
        <v>54.3</v>
      </c>
    </row>
    <row r="12" spans="1:8" x14ac:dyDescent="0.25">
      <c r="A12" s="5">
        <v>400</v>
      </c>
      <c r="B12" s="5">
        <v>1180</v>
      </c>
      <c r="C12" s="5">
        <v>39.5</v>
      </c>
      <c r="E12" s="5">
        <v>400</v>
      </c>
      <c r="F12" s="5">
        <v>2080</v>
      </c>
      <c r="G12" s="5">
        <v>34.81</v>
      </c>
    </row>
    <row r="13" spans="1:8" x14ac:dyDescent="0.25">
      <c r="A13" s="5">
        <v>500</v>
      </c>
      <c r="B13" s="5">
        <v>1400</v>
      </c>
      <c r="C13" s="5">
        <v>25.7</v>
      </c>
      <c r="E13" s="5">
        <v>500</v>
      </c>
      <c r="F13" s="5">
        <v>1860</v>
      </c>
      <c r="G13" s="5">
        <v>50.51</v>
      </c>
    </row>
    <row r="14" spans="1:8" x14ac:dyDescent="0.25">
      <c r="A14" s="5">
        <v>600</v>
      </c>
      <c r="B14" s="5">
        <v>1600</v>
      </c>
      <c r="C14" s="5">
        <v>38.39</v>
      </c>
      <c r="E14" s="5">
        <v>600</v>
      </c>
      <c r="F14" s="5">
        <v>1740</v>
      </c>
      <c r="G14" s="5">
        <v>48.3</v>
      </c>
    </row>
    <row r="15" spans="1:8" x14ac:dyDescent="0.25">
      <c r="A15" s="5">
        <v>700</v>
      </c>
      <c r="B15" s="5">
        <v>1180</v>
      </c>
      <c r="C15" s="5">
        <v>43.85</v>
      </c>
      <c r="E15" s="5">
        <v>700</v>
      </c>
      <c r="F15" s="5">
        <v>1440</v>
      </c>
      <c r="G15" s="5">
        <v>44.59</v>
      </c>
    </row>
    <row r="16" spans="1:8" x14ac:dyDescent="0.25">
      <c r="A16" s="5">
        <v>800</v>
      </c>
      <c r="B16" s="5">
        <v>1000</v>
      </c>
      <c r="C16" s="5">
        <v>21.37</v>
      </c>
      <c r="E16" s="5">
        <v>800</v>
      </c>
      <c r="F16" s="5">
        <v>1220</v>
      </c>
      <c r="G16" s="5">
        <v>44.15</v>
      </c>
    </row>
    <row r="17" spans="1:10" x14ac:dyDescent="0.25">
      <c r="A17" s="5">
        <v>900</v>
      </c>
      <c r="B17" s="5">
        <v>1780</v>
      </c>
      <c r="C17" s="5">
        <v>64.05</v>
      </c>
      <c r="E17" s="5">
        <v>900</v>
      </c>
      <c r="F17" s="5">
        <v>1620</v>
      </c>
      <c r="G17" s="5">
        <v>47.37</v>
      </c>
    </row>
    <row r="18" spans="1:10" x14ac:dyDescent="0.25">
      <c r="A18" s="5">
        <v>1000</v>
      </c>
      <c r="B18" s="5">
        <v>2500</v>
      </c>
      <c r="C18" s="5">
        <v>45.23</v>
      </c>
      <c r="E18" s="5">
        <v>1000</v>
      </c>
      <c r="F18" s="5">
        <v>2180</v>
      </c>
      <c r="G18" s="5">
        <v>74.53</v>
      </c>
    </row>
    <row r="20" spans="1:10" x14ac:dyDescent="0.25">
      <c r="A20" s="7" t="s">
        <v>23</v>
      </c>
      <c r="B20" s="10">
        <f>MEDIAN(B9:B18)</f>
        <v>1400</v>
      </c>
      <c r="C20" s="10">
        <f>MEDIAN(C9:C18)</f>
        <v>44.54</v>
      </c>
      <c r="D20" s="10"/>
      <c r="E20" s="11"/>
      <c r="F20" s="10">
        <f>MEDIAN(F9:F18)</f>
        <v>1800</v>
      </c>
      <c r="G20" s="12">
        <f>MEDIAN(G9:G18)</f>
        <v>47.125</v>
      </c>
      <c r="J20" t="s">
        <v>48</v>
      </c>
    </row>
    <row r="21" spans="1:10" x14ac:dyDescent="0.25">
      <c r="A21" s="8" t="s">
        <v>24</v>
      </c>
      <c r="B21" s="13">
        <f>_xlfn.STDEV.S(B9:B18)</f>
        <v>440.0454521978383</v>
      </c>
      <c r="C21" s="13">
        <f>_xlfn.STDEV.S(C9:C18)</f>
        <v>11.950543269845259</v>
      </c>
      <c r="D21" s="13"/>
      <c r="E21" s="14"/>
      <c r="F21" s="13">
        <f>_xlfn.STDEV.S(F9:F18)</f>
        <v>407.18000387489013</v>
      </c>
      <c r="G21" s="15">
        <f>_xlfn.STDEV.S(G9:G18)</f>
        <v>12.168923124089531</v>
      </c>
    </row>
    <row r="22" spans="1:10" x14ac:dyDescent="0.25">
      <c r="A22" s="9" t="s">
        <v>25</v>
      </c>
      <c r="B22" s="16">
        <f>B21/B20*100</f>
        <v>31.431818014131309</v>
      </c>
      <c r="C22" s="16">
        <f>C21/C20*100</f>
        <v>26.831035630546157</v>
      </c>
      <c r="D22" s="16"/>
      <c r="E22" s="17"/>
      <c r="F22" s="16">
        <f>F21/F20*100</f>
        <v>22.621111326382785</v>
      </c>
      <c r="G22" s="18">
        <f>G21/G20*100</f>
        <v>25.82264853918203</v>
      </c>
    </row>
    <row r="23" spans="1:10" x14ac:dyDescent="0.25">
      <c r="C23" t="s">
        <v>22</v>
      </c>
    </row>
    <row r="24" spans="1:10" x14ac:dyDescent="0.25">
      <c r="B24" s="21" t="s">
        <v>27</v>
      </c>
      <c r="C24" s="21" t="s">
        <v>27</v>
      </c>
      <c r="F24" s="21" t="s">
        <v>27</v>
      </c>
      <c r="G24" s="21" t="s">
        <v>27</v>
      </c>
    </row>
    <row r="25" spans="1:10" x14ac:dyDescent="0.25">
      <c r="B25" s="20">
        <f>B22*(500/A9)^0.5</f>
        <v>70.283681736000062</v>
      </c>
      <c r="C25" s="20">
        <f>C22*(500/A9)^0.5</f>
        <v>59.996019576620142</v>
      </c>
      <c r="F25" s="20">
        <f>F22*(500/E9)^0.5</f>
        <v>50.582342652382344</v>
      </c>
      <c r="G25" s="20">
        <f>G22*(500/E9)^0.5</f>
        <v>57.741197492696664</v>
      </c>
    </row>
    <row r="26" spans="1:10" x14ac:dyDescent="0.25">
      <c r="B26" s="20">
        <f>B22*(500/A10)^0.5</f>
        <v>49.698067962282742</v>
      </c>
      <c r="C26" s="20">
        <f>C22*(500/A10)^0.5</f>
        <v>42.423592286828963</v>
      </c>
      <c r="F26" s="20">
        <f>F22*(500/E10)^0.5</f>
        <v>35.767117497801088</v>
      </c>
      <c r="G26" s="20">
        <f>G22*(500/E10)^0.5</f>
        <v>40.829192300917484</v>
      </c>
    </row>
    <row r="27" spans="1:10" x14ac:dyDescent="0.25">
      <c r="B27" s="20">
        <f>B22*(500/A11)^0.5</f>
        <v>40.578302569917611</v>
      </c>
      <c r="C27" s="20">
        <f>C22*(500/A11)^0.5</f>
        <v>34.638718052867695</v>
      </c>
      <c r="F27" s="20">
        <f>F22*(500/E11)^0.5</f>
        <v>29.203729146594831</v>
      </c>
      <c r="G27" s="20">
        <f>G22*(500/E11)^0.5</f>
        <v>33.33689591573976</v>
      </c>
    </row>
    <row r="28" spans="1:10" x14ac:dyDescent="0.25">
      <c r="B28" s="20">
        <f>B22*(500/A12)^0.5</f>
        <v>35.141840868000031</v>
      </c>
      <c r="C28" s="20">
        <f>C22*(500/A12)^0.5</f>
        <v>29.998009788310071</v>
      </c>
      <c r="F28" s="20">
        <f>F22*(500/E12)^0.5</f>
        <v>25.291171326191172</v>
      </c>
      <c r="G28" s="20">
        <f>G22*(500/E12)^0.5</f>
        <v>28.870598746348332</v>
      </c>
    </row>
    <row r="29" spans="1:10" x14ac:dyDescent="0.25">
      <c r="B29" s="20">
        <f>B22*(500/A13)^0.5</f>
        <v>31.431818014131309</v>
      </c>
      <c r="C29" s="20">
        <f>C22*(500/A13)^0.5</f>
        <v>26.831035630546157</v>
      </c>
      <c r="F29" s="20">
        <f>F22*(500/E13)^0.5</f>
        <v>22.621111326382785</v>
      </c>
      <c r="G29" s="20">
        <f>G22*(500/E13)^0.5</f>
        <v>25.82264853918203</v>
      </c>
    </row>
    <row r="30" spans="1:10" x14ac:dyDescent="0.25">
      <c r="B30" s="20">
        <f>B22*(500/A14)^0.5</f>
        <v>28.693192916228256</v>
      </c>
      <c r="C30" s="20">
        <f>C22*(500/A14)^0.5</f>
        <v>24.493272426791631</v>
      </c>
      <c r="F30" s="20">
        <f>F22*(500/E14)^0.5</f>
        <v>20.650154915492433</v>
      </c>
      <c r="G30" s="20">
        <f>G22*(500/E14)^0.5</f>
        <v>23.572745165729707</v>
      </c>
    </row>
    <row r="31" spans="1:10" x14ac:dyDescent="0.25">
      <c r="B31" s="20">
        <f>B22*(500/A15)^0.5</f>
        <v>26.564734728495509</v>
      </c>
      <c r="C31" s="20">
        <f>C22*(500/A15)^0.5</f>
        <v>22.676363921928512</v>
      </c>
      <c r="F31" s="20">
        <f>F22*(500/E15)^0.5</f>
        <v>19.118328484179848</v>
      </c>
      <c r="G31" s="20">
        <f>G22*(500/E15)^0.5</f>
        <v>21.824121281248807</v>
      </c>
    </row>
    <row r="32" spans="1:10" x14ac:dyDescent="0.25">
      <c r="B32" s="20">
        <f>B22*(500/A16)^0.5</f>
        <v>24.849033981141371</v>
      </c>
      <c r="C32" s="20">
        <f>C22*(500/A16)^0.5</f>
        <v>21.211796143414482</v>
      </c>
      <c r="F32" s="20">
        <f>F22*(500/E16)^0.5</f>
        <v>17.883558748900544</v>
      </c>
      <c r="G32" s="20">
        <f>G22*(500/E16)^0.5</f>
        <v>20.414596150458742</v>
      </c>
    </row>
    <row r="33" spans="2:10" x14ac:dyDescent="0.25">
      <c r="B33" s="20">
        <f>B22*(500/A17)^0.5</f>
        <v>23.427893912000016</v>
      </c>
      <c r="C33" s="20">
        <f>C22*(500/A17)^0.5</f>
        <v>19.998673192206713</v>
      </c>
      <c r="F33" s="20">
        <f>F22*(500/E17)^0.5</f>
        <v>16.860780884127447</v>
      </c>
      <c r="G33" s="20">
        <f>G22*(500/E17)^0.5</f>
        <v>19.247065830898887</v>
      </c>
    </row>
    <row r="34" spans="2:10" ht="13.8" thickBot="1" x14ac:dyDescent="0.3">
      <c r="B34" s="20">
        <f>B22*(500/A18)^0.5</f>
        <v>22.225651662813732</v>
      </c>
      <c r="C34" s="20">
        <f>C22*(500/A18)^0.5</f>
        <v>18.972407240617063</v>
      </c>
      <c r="F34" s="20">
        <f>F22*(500/E18)^0.5</f>
        <v>15.995541216861085</v>
      </c>
      <c r="G34" s="20">
        <f>G22*(500/E18)^0.5</f>
        <v>18.259369890252511</v>
      </c>
    </row>
    <row r="35" spans="2:10" ht="13.8" thickBot="1" x14ac:dyDescent="0.3">
      <c r="B35" s="23" t="s">
        <v>28</v>
      </c>
      <c r="C35" s="22" t="s">
        <v>29</v>
      </c>
      <c r="D35" s="5"/>
      <c r="E35" s="5"/>
      <c r="F35" s="23" t="s">
        <v>28</v>
      </c>
      <c r="G35" s="22" t="s">
        <v>29</v>
      </c>
    </row>
    <row r="44" spans="2:10" x14ac:dyDescent="0.25">
      <c r="J44" t="s">
        <v>47</v>
      </c>
    </row>
    <row r="51" spans="1:8" ht="17.399999999999999" x14ac:dyDescent="0.25">
      <c r="A51" s="1" t="s">
        <v>3</v>
      </c>
    </row>
    <row r="52" spans="1:8" ht="15.6" x14ac:dyDescent="0.25">
      <c r="A52" s="3"/>
    </row>
    <row r="53" spans="1:8" ht="23.85" customHeight="1" x14ac:dyDescent="0.25">
      <c r="A53" s="27" t="s">
        <v>4</v>
      </c>
      <c r="B53" s="27"/>
      <c r="C53" s="27"/>
      <c r="D53" s="27"/>
      <c r="E53" s="27"/>
      <c r="F53" s="27"/>
      <c r="G53" s="27"/>
      <c r="H53" s="27"/>
    </row>
    <row r="54" spans="1:8" ht="12.75" customHeight="1" x14ac:dyDescent="0.25">
      <c r="A54" s="27" t="s">
        <v>5</v>
      </c>
      <c r="B54" s="27"/>
      <c r="C54" s="27"/>
      <c r="D54" s="27"/>
      <c r="E54" s="27"/>
      <c r="F54" s="27"/>
      <c r="G54" s="27"/>
      <c r="H54" s="27"/>
    </row>
    <row r="55" spans="1:8" ht="12.75" customHeight="1" x14ac:dyDescent="0.25">
      <c r="A55" s="27" t="s">
        <v>6</v>
      </c>
      <c r="B55" s="27"/>
      <c r="C55" s="27"/>
      <c r="D55" s="27"/>
      <c r="E55" s="27"/>
      <c r="F55" s="27"/>
      <c r="G55" s="27"/>
      <c r="H55" s="27"/>
    </row>
    <row r="56" spans="1:8" ht="12.75" customHeight="1" x14ac:dyDescent="0.25">
      <c r="A56" s="27" t="s">
        <v>7</v>
      </c>
      <c r="B56" s="27"/>
      <c r="C56" s="27"/>
      <c r="D56" s="27"/>
      <c r="E56" s="27"/>
      <c r="F56" s="27"/>
      <c r="G56" s="27"/>
    </row>
    <row r="58" spans="1:8" x14ac:dyDescent="0.25">
      <c r="B58" s="4" t="s">
        <v>8</v>
      </c>
      <c r="C58" s="4" t="s">
        <v>9</v>
      </c>
      <c r="D58" s="4" t="s">
        <v>10</v>
      </c>
      <c r="E58" s="4" t="s">
        <v>11</v>
      </c>
      <c r="F58" s="4" t="s">
        <v>12</v>
      </c>
    </row>
    <row r="59" spans="1:8" x14ac:dyDescent="0.25">
      <c r="B59" s="4"/>
      <c r="C59" s="4" t="s">
        <v>13</v>
      </c>
      <c r="D59" s="4" t="s">
        <v>14</v>
      </c>
      <c r="E59" s="4" t="s">
        <v>15</v>
      </c>
      <c r="F59" s="4" t="s">
        <v>16</v>
      </c>
    </row>
    <row r="60" spans="1:8" x14ac:dyDescent="0.25">
      <c r="B60" s="4"/>
      <c r="C60" s="4" t="s">
        <v>17</v>
      </c>
      <c r="D60" s="4" t="s">
        <v>18</v>
      </c>
      <c r="E60" s="4" t="s">
        <v>19</v>
      </c>
      <c r="F60" s="4" t="s">
        <v>19</v>
      </c>
    </row>
    <row r="61" spans="1:8" x14ac:dyDescent="0.25">
      <c r="B61" s="5">
        <v>1004</v>
      </c>
      <c r="C61" s="24">
        <v>631.25</v>
      </c>
      <c r="D61" s="24">
        <v>8.24</v>
      </c>
      <c r="E61" s="24">
        <v>5.91</v>
      </c>
      <c r="F61" s="24">
        <v>12.89</v>
      </c>
    </row>
    <row r="62" spans="1:8" x14ac:dyDescent="0.25">
      <c r="B62" s="5">
        <v>1006</v>
      </c>
      <c r="C62" s="24">
        <v>1025</v>
      </c>
      <c r="D62" s="24">
        <v>10.32</v>
      </c>
      <c r="E62" s="24">
        <v>9.59</v>
      </c>
      <c r="F62" s="24">
        <v>11.32</v>
      </c>
    </row>
    <row r="63" spans="1:8" x14ac:dyDescent="0.25">
      <c r="B63" s="5">
        <v>1007</v>
      </c>
      <c r="C63" s="24">
        <v>1006.25</v>
      </c>
      <c r="D63" s="24">
        <v>9.4700000000000006</v>
      </c>
      <c r="E63" s="24">
        <v>10.49</v>
      </c>
      <c r="F63" s="24">
        <v>10.95</v>
      </c>
    </row>
    <row r="64" spans="1:8" x14ac:dyDescent="0.25">
      <c r="B64" s="5">
        <v>1018</v>
      </c>
      <c r="C64" s="24">
        <v>550</v>
      </c>
      <c r="D64" s="24">
        <v>9.6199999999999992</v>
      </c>
      <c r="E64" s="24">
        <v>6.34</v>
      </c>
      <c r="F64" s="24">
        <v>14.92</v>
      </c>
    </row>
    <row r="65" spans="2:6" x14ac:dyDescent="0.25">
      <c r="B65" s="5">
        <v>2003</v>
      </c>
      <c r="C65" s="24">
        <v>356.25</v>
      </c>
      <c r="D65" s="24">
        <v>1.96</v>
      </c>
      <c r="E65" s="24">
        <v>7.29</v>
      </c>
      <c r="F65" s="24">
        <v>8.3800000000000008</v>
      </c>
    </row>
    <row r="66" spans="2:6" x14ac:dyDescent="0.25">
      <c r="B66" s="5">
        <v>2007</v>
      </c>
      <c r="C66" s="24">
        <v>606.25</v>
      </c>
      <c r="D66" s="24">
        <v>5.39</v>
      </c>
      <c r="E66" s="24">
        <v>9.41</v>
      </c>
      <c r="F66" s="24">
        <v>10.64</v>
      </c>
    </row>
    <row r="67" spans="2:6" x14ac:dyDescent="0.25">
      <c r="B67" s="5">
        <v>2012</v>
      </c>
      <c r="C67" s="24">
        <v>225</v>
      </c>
      <c r="D67" s="24">
        <v>0.79</v>
      </c>
      <c r="E67" s="24">
        <v>6.31</v>
      </c>
      <c r="F67" s="24">
        <v>6.67</v>
      </c>
    </row>
    <row r="68" spans="2:6" x14ac:dyDescent="0.25">
      <c r="B68" s="5">
        <v>2013</v>
      </c>
      <c r="C68" s="24">
        <v>168.75</v>
      </c>
      <c r="D68" s="24">
        <v>0.55000000000000004</v>
      </c>
      <c r="E68" s="24">
        <v>6.27</v>
      </c>
      <c r="F68" s="24">
        <v>6.42</v>
      </c>
    </row>
    <row r="69" spans="2:6" x14ac:dyDescent="0.25">
      <c r="B69" s="5">
        <v>2017</v>
      </c>
      <c r="C69" s="24">
        <v>343.75</v>
      </c>
      <c r="D69" s="24">
        <v>5.34</v>
      </c>
      <c r="E69" s="24">
        <v>13.62</v>
      </c>
      <c r="F69" s="24">
        <v>14.07</v>
      </c>
    </row>
    <row r="70" spans="2:6" x14ac:dyDescent="0.25">
      <c r="B70" s="5">
        <v>3009</v>
      </c>
      <c r="C70" s="24">
        <v>281.25</v>
      </c>
      <c r="D70" s="24">
        <v>1.48</v>
      </c>
      <c r="E70" s="24">
        <v>7.94</v>
      </c>
      <c r="F70" s="24">
        <v>8.19</v>
      </c>
    </row>
    <row r="71" spans="2:6" x14ac:dyDescent="0.25">
      <c r="B71" s="5">
        <v>4009</v>
      </c>
      <c r="C71" s="24">
        <v>56.25</v>
      </c>
      <c r="D71" s="24">
        <v>0.13</v>
      </c>
      <c r="E71" s="24">
        <v>5.47</v>
      </c>
      <c r="F71" s="24">
        <v>5.4</v>
      </c>
    </row>
    <row r="72" spans="2:6" x14ac:dyDescent="0.25">
      <c r="B72" s="5">
        <v>4010</v>
      </c>
      <c r="C72" s="24">
        <v>143.75</v>
      </c>
      <c r="D72" s="24">
        <v>0.96</v>
      </c>
      <c r="E72" s="24">
        <v>3.93</v>
      </c>
      <c r="F72" s="24">
        <v>9.2200000000000006</v>
      </c>
    </row>
    <row r="73" spans="2:6" x14ac:dyDescent="0.25">
      <c r="B73" s="5">
        <v>4011</v>
      </c>
      <c r="C73" s="24">
        <v>112.5</v>
      </c>
      <c r="D73" s="24">
        <v>0.35</v>
      </c>
      <c r="E73" s="24">
        <v>6.57</v>
      </c>
      <c r="F73" s="24">
        <v>6.26</v>
      </c>
    </row>
    <row r="74" spans="2:6" x14ac:dyDescent="0.25">
      <c r="B74" s="5">
        <v>4014</v>
      </c>
      <c r="C74" s="24">
        <v>18.75</v>
      </c>
      <c r="D74" s="24">
        <v>0.04</v>
      </c>
      <c r="E74" s="24">
        <v>5.33</v>
      </c>
      <c r="F74" s="24">
        <v>5.36</v>
      </c>
    </row>
    <row r="75" spans="2:6" x14ac:dyDescent="0.25">
      <c r="B75" s="5">
        <v>4016</v>
      </c>
      <c r="C75" s="24">
        <v>31.25</v>
      </c>
      <c r="D75" s="24">
        <v>0.08</v>
      </c>
      <c r="E75" s="24">
        <v>5.62</v>
      </c>
      <c r="F75" s="24">
        <v>5.69</v>
      </c>
    </row>
    <row r="76" spans="2:6" x14ac:dyDescent="0.25">
      <c r="B76" s="5">
        <v>1002</v>
      </c>
      <c r="C76" s="24">
        <v>181.25</v>
      </c>
      <c r="D76" s="24">
        <v>0.74</v>
      </c>
      <c r="E76" s="24">
        <v>6.8</v>
      </c>
      <c r="F76" s="24">
        <v>7.19</v>
      </c>
    </row>
    <row r="77" spans="2:6" x14ac:dyDescent="0.25">
      <c r="B77" s="5">
        <v>1003</v>
      </c>
      <c r="C77" s="24">
        <v>87.5</v>
      </c>
      <c r="D77" s="24">
        <v>0.34</v>
      </c>
      <c r="E77" s="24">
        <v>7.55</v>
      </c>
      <c r="F77" s="24">
        <v>7.03</v>
      </c>
    </row>
    <row r="78" spans="2:6" x14ac:dyDescent="0.25">
      <c r="B78" s="5">
        <v>1028</v>
      </c>
      <c r="C78" s="24">
        <v>137.5</v>
      </c>
      <c r="D78" s="24">
        <v>0.76</v>
      </c>
      <c r="E78" s="24">
        <v>8.02</v>
      </c>
      <c r="F78" s="24">
        <v>8.41</v>
      </c>
    </row>
    <row r="79" spans="2:6" x14ac:dyDescent="0.25">
      <c r="B79" s="5">
        <v>1031</v>
      </c>
      <c r="C79" s="24">
        <v>125</v>
      </c>
      <c r="D79" s="24">
        <v>1.31</v>
      </c>
      <c r="E79" s="24">
        <v>2.95</v>
      </c>
      <c r="F79" s="24">
        <v>11.57</v>
      </c>
    </row>
    <row r="80" spans="2:6" x14ac:dyDescent="0.25">
      <c r="B80" s="5">
        <v>2020</v>
      </c>
      <c r="C80" s="24">
        <v>387.5</v>
      </c>
      <c r="D80" s="24">
        <v>2.72</v>
      </c>
      <c r="E80" s="24">
        <v>9.4</v>
      </c>
      <c r="F80" s="24">
        <v>9.4600000000000009</v>
      </c>
    </row>
    <row r="81" spans="1:8" x14ac:dyDescent="0.25">
      <c r="B81" s="5">
        <v>4002</v>
      </c>
      <c r="C81" s="24">
        <v>200</v>
      </c>
      <c r="D81" s="24">
        <v>0.66</v>
      </c>
      <c r="E81" s="24">
        <v>6.21</v>
      </c>
      <c r="F81" s="24">
        <v>6.49</v>
      </c>
    </row>
    <row r="82" spans="1:8" x14ac:dyDescent="0.25">
      <c r="B82" s="5">
        <v>1025</v>
      </c>
      <c r="C82" s="24">
        <v>112.5</v>
      </c>
      <c r="D82" s="24">
        <v>0.87</v>
      </c>
      <c r="E82" s="24">
        <v>4.3</v>
      </c>
      <c r="F82" s="24">
        <v>9.91</v>
      </c>
    </row>
    <row r="83" spans="1:8" x14ac:dyDescent="0.25">
      <c r="B83" s="5">
        <v>1026</v>
      </c>
      <c r="C83" s="24">
        <v>200</v>
      </c>
      <c r="D83" s="24">
        <v>1.18</v>
      </c>
      <c r="E83" s="24">
        <v>5.72</v>
      </c>
      <c r="F83" s="24">
        <v>8.67</v>
      </c>
    </row>
    <row r="84" spans="1:8" x14ac:dyDescent="0.25">
      <c r="B84" s="5">
        <v>2037</v>
      </c>
      <c r="C84" s="24">
        <v>100</v>
      </c>
      <c r="D84" s="24">
        <v>0.49</v>
      </c>
      <c r="E84" s="24">
        <v>7.27</v>
      </c>
      <c r="F84" s="24">
        <v>7.89</v>
      </c>
    </row>
    <row r="85" spans="1:8" x14ac:dyDescent="0.25">
      <c r="B85" s="5">
        <v>3004</v>
      </c>
      <c r="C85" s="24">
        <v>131.25</v>
      </c>
      <c r="D85" s="24">
        <v>0.52</v>
      </c>
      <c r="E85" s="24">
        <v>6.56</v>
      </c>
      <c r="F85" s="24">
        <v>7.1</v>
      </c>
    </row>
    <row r="86" spans="1:8" x14ac:dyDescent="0.25">
      <c r="B86" s="5">
        <v>3039</v>
      </c>
      <c r="C86" s="24">
        <v>6.25</v>
      </c>
      <c r="D86" s="24">
        <v>0.02</v>
      </c>
      <c r="E86" s="24">
        <v>5.7</v>
      </c>
      <c r="F86" s="24">
        <v>5.7</v>
      </c>
    </row>
    <row r="87" spans="1:8" x14ac:dyDescent="0.25">
      <c r="B87" s="5">
        <v>3063</v>
      </c>
      <c r="C87" s="24">
        <v>68.75</v>
      </c>
      <c r="D87" s="24">
        <v>0.24</v>
      </c>
      <c r="E87" s="24">
        <v>6.25</v>
      </c>
      <c r="F87" s="24">
        <v>6.64</v>
      </c>
    </row>
    <row r="88" spans="1:8" x14ac:dyDescent="0.25">
      <c r="B88" s="5">
        <v>4017</v>
      </c>
      <c r="C88" s="24">
        <v>37.5</v>
      </c>
      <c r="D88" s="24">
        <v>0.1</v>
      </c>
      <c r="E88" s="24">
        <v>5.61</v>
      </c>
      <c r="F88" s="24">
        <v>5.7</v>
      </c>
    </row>
    <row r="89" spans="1:8" x14ac:dyDescent="0.25">
      <c r="B89" s="5">
        <v>4018</v>
      </c>
      <c r="C89" s="24">
        <v>18.75</v>
      </c>
      <c r="D89" s="24">
        <v>0.04</v>
      </c>
      <c r="E89" s="24">
        <v>5.36</v>
      </c>
      <c r="F89" s="24">
        <v>5.37</v>
      </c>
    </row>
    <row r="90" spans="1:8" x14ac:dyDescent="0.25">
      <c r="B90" s="5">
        <v>1029</v>
      </c>
      <c r="C90" s="24">
        <v>125</v>
      </c>
      <c r="D90" s="24">
        <v>1.05</v>
      </c>
      <c r="E90" s="24">
        <v>3.43</v>
      </c>
      <c r="F90" s="24">
        <v>10.37</v>
      </c>
    </row>
    <row r="91" spans="1:8" x14ac:dyDescent="0.25">
      <c r="B91" s="5">
        <v>2026</v>
      </c>
      <c r="C91" s="24">
        <v>93.75</v>
      </c>
      <c r="D91" s="24">
        <v>0.28999999999999998</v>
      </c>
      <c r="E91" s="24">
        <v>6.14</v>
      </c>
      <c r="F91" s="24">
        <v>6.28</v>
      </c>
    </row>
    <row r="92" spans="1:8" x14ac:dyDescent="0.25">
      <c r="B92" s="5">
        <v>2029</v>
      </c>
      <c r="C92" s="24">
        <v>37.5</v>
      </c>
      <c r="D92" s="24">
        <v>0.11</v>
      </c>
      <c r="E92" s="24">
        <v>5.99</v>
      </c>
      <c r="F92" s="24">
        <v>6.05</v>
      </c>
    </row>
    <row r="93" spans="1:8" x14ac:dyDescent="0.25">
      <c r="B93" s="5">
        <v>2035</v>
      </c>
      <c r="C93" s="24">
        <v>50</v>
      </c>
      <c r="D93" s="24">
        <v>0.14000000000000001</v>
      </c>
      <c r="E93" s="24">
        <v>5.86</v>
      </c>
      <c r="F93" s="24">
        <v>5.91</v>
      </c>
    </row>
    <row r="94" spans="1:8" x14ac:dyDescent="0.25">
      <c r="B94" s="5">
        <v>3042</v>
      </c>
      <c r="C94" s="24">
        <v>218.75</v>
      </c>
      <c r="D94" s="24">
        <v>0.98</v>
      </c>
      <c r="E94" s="24">
        <v>7.25</v>
      </c>
      <c r="F94" s="24">
        <v>7.54</v>
      </c>
    </row>
    <row r="96" spans="1:8" ht="23.85" customHeight="1" x14ac:dyDescent="0.25">
      <c r="A96" s="27" t="s">
        <v>20</v>
      </c>
      <c r="B96" s="27"/>
      <c r="C96" s="27"/>
      <c r="D96" s="27"/>
      <c r="E96" s="27"/>
      <c r="F96" s="27"/>
      <c r="G96" s="27"/>
      <c r="H96" s="27"/>
    </row>
    <row r="97" spans="1:13" ht="12.75" customHeight="1" x14ac:dyDescent="0.25">
      <c r="A97" s="27" t="s">
        <v>21</v>
      </c>
      <c r="B97" s="27"/>
      <c r="C97" s="27"/>
      <c r="D97" s="27"/>
      <c r="E97" s="27"/>
      <c r="F97" s="27"/>
      <c r="G97" s="27"/>
      <c r="H97" s="27"/>
    </row>
    <row r="99" spans="1:13" ht="13.8" x14ac:dyDescent="0.25">
      <c r="C99" s="28"/>
      <c r="D99" s="29"/>
      <c r="E99" s="29"/>
      <c r="F99" s="29"/>
      <c r="I99" s="6" t="s">
        <v>45</v>
      </c>
      <c r="J99">
        <f>_xlfn.T.INV(0.975,I103-1)</f>
        <v>2.0345152974493379</v>
      </c>
      <c r="K99">
        <f>_xlfn.T.INV(0.975,J103-1)</f>
        <v>1.9601475853496579</v>
      </c>
      <c r="L99">
        <f>_xlfn.T.INV(0.975,K103-1)</f>
        <v>1.9600339572412573</v>
      </c>
      <c r="M99">
        <f>_xlfn.T.INV(0.975,L103-1)</f>
        <v>1.9600339654975123</v>
      </c>
    </row>
    <row r="100" spans="1:13" x14ac:dyDescent="0.25">
      <c r="C100" s="4" t="s">
        <v>9</v>
      </c>
      <c r="D100" s="4" t="s">
        <v>10</v>
      </c>
      <c r="E100" s="4" t="s">
        <v>11</v>
      </c>
      <c r="F100" s="4" t="s">
        <v>12</v>
      </c>
      <c r="H100" s="6" t="s">
        <v>42</v>
      </c>
      <c r="I100">
        <v>20000</v>
      </c>
    </row>
    <row r="101" spans="1:13" x14ac:dyDescent="0.25">
      <c r="C101" s="4" t="s">
        <v>13</v>
      </c>
      <c r="D101" s="4" t="s">
        <v>14</v>
      </c>
      <c r="E101" s="4" t="s">
        <v>15</v>
      </c>
      <c r="F101" s="4" t="s">
        <v>16</v>
      </c>
      <c r="H101" s="6" t="s">
        <v>43</v>
      </c>
      <c r="I101">
        <v>191.12155292334916</v>
      </c>
    </row>
    <row r="102" spans="1:13" x14ac:dyDescent="0.25">
      <c r="C102" s="4" t="s">
        <v>17</v>
      </c>
      <c r="D102" s="4" t="s">
        <v>18</v>
      </c>
      <c r="E102" s="4" t="s">
        <v>19</v>
      </c>
      <c r="F102" s="4" t="s">
        <v>19</v>
      </c>
      <c r="H102" s="6" t="s">
        <v>44</v>
      </c>
      <c r="I102">
        <v>10</v>
      </c>
    </row>
    <row r="103" spans="1:13" x14ac:dyDescent="0.25">
      <c r="B103" s="6" t="s">
        <v>23</v>
      </c>
      <c r="C103" s="5">
        <f>MEDIAN(C61:C94)</f>
        <v>134.375</v>
      </c>
      <c r="D103" s="5">
        <f t="shared" ref="D103:F103" si="0">MEDIAN(D61:D94)</f>
        <v>0.75</v>
      </c>
      <c r="E103" s="5">
        <f t="shared" si="0"/>
        <v>6.26</v>
      </c>
      <c r="F103" s="5">
        <f t="shared" si="0"/>
        <v>7.3650000000000002</v>
      </c>
      <c r="H103" s="6" t="s">
        <v>46</v>
      </c>
      <c r="I103">
        <v>34</v>
      </c>
      <c r="J103">
        <f>($I$100*(J99*$I$101)^2)/($I$100*$J$99^2+($J$99*I101)^2)</f>
        <v>12923.791640871626</v>
      </c>
      <c r="K103">
        <f>($I$100*(K99*$I$101)^2)/($I$100*$J$99^2+($J$99*J101)^2)</f>
        <v>33905.874923838201</v>
      </c>
      <c r="L103">
        <f>($I$100*(L99*$I$101)^2)/($I$100*$J$99^2+($J$99*K101)^2)</f>
        <v>33901.944047620185</v>
      </c>
      <c r="M103">
        <f>($I$100*(M99*$I$101)^2)/($I$100*$J$99^2+($J$99*L101)^2)</f>
        <v>33901.94433323064</v>
      </c>
    </row>
    <row r="104" spans="1:13" x14ac:dyDescent="0.25">
      <c r="B104" s="6" t="s">
        <v>34</v>
      </c>
      <c r="C104" s="25">
        <f>_xlfn.VAR.S(C61:C94)</f>
        <v>65956.300133689845</v>
      </c>
      <c r="D104" s="25">
        <f t="shared" ref="D104:F104" si="1">_xlfn.VAR.S(D61:D94)</f>
        <v>9.2358894830659555</v>
      </c>
      <c r="E104" s="25">
        <f t="shared" si="1"/>
        <v>4.2713208556149516</v>
      </c>
      <c r="F104" s="25">
        <f t="shared" si="1"/>
        <v>6.7207408199643588</v>
      </c>
    </row>
    <row r="105" spans="1:13" x14ac:dyDescent="0.25">
      <c r="B105" s="6" t="s">
        <v>35</v>
      </c>
      <c r="C105">
        <v>34</v>
      </c>
      <c r="D105">
        <v>34</v>
      </c>
      <c r="E105">
        <v>34</v>
      </c>
      <c r="F105">
        <v>34</v>
      </c>
    </row>
    <row r="106" spans="1:13" x14ac:dyDescent="0.25">
      <c r="B106" s="6" t="s">
        <v>41</v>
      </c>
      <c r="C106">
        <f>C104^0.5/C103*100</f>
        <v>191.12155292334916</v>
      </c>
      <c r="D106">
        <f t="shared" ref="D106:F106" si="2">D104^0.5/D103*100</f>
        <v>405.20808334738507</v>
      </c>
      <c r="E106">
        <f t="shared" si="2"/>
        <v>33.014655122711176</v>
      </c>
      <c r="F106">
        <f t="shared" si="2"/>
        <v>35.199445542132835</v>
      </c>
      <c r="I106" s="6" t="s">
        <v>45</v>
      </c>
      <c r="J106">
        <f>_xlfn.T.INV(0.975,I110-1)</f>
        <v>2.0345152974493379</v>
      </c>
      <c r="K106">
        <f>_xlfn.T.INV(0.975,J110-1)</f>
        <v>1.9605624670738087</v>
      </c>
      <c r="L106">
        <f>_xlfn.T.INV(0.975,K110-1)</f>
        <v>1.9600339262965807</v>
      </c>
      <c r="M106">
        <f>_xlfn.T.INV(0.975,L110-1)</f>
        <v>1.9600339654975123</v>
      </c>
    </row>
    <row r="107" spans="1:13" x14ac:dyDescent="0.25">
      <c r="B107" s="6" t="s">
        <v>36</v>
      </c>
      <c r="C107">
        <f>C104/C105</f>
        <v>1939.8911804026425</v>
      </c>
      <c r="D107">
        <f t="shared" ref="D107:F107" si="3">D104/D105</f>
        <v>0.2716438083254693</v>
      </c>
      <c r="E107">
        <f t="shared" si="3"/>
        <v>0.12562708398867506</v>
      </c>
      <c r="F107">
        <f t="shared" si="3"/>
        <v>0.19766884764601056</v>
      </c>
      <c r="H107" s="6" t="s">
        <v>42</v>
      </c>
      <c r="I107">
        <v>20000</v>
      </c>
    </row>
    <row r="108" spans="1:13" x14ac:dyDescent="0.25">
      <c r="B108" s="6" t="s">
        <v>37</v>
      </c>
      <c r="C108">
        <f>C107^0.5</f>
        <v>44.044195762922527</v>
      </c>
      <c r="D108">
        <f t="shared" ref="D108:F108" si="4">D107^0.5</f>
        <v>0.52119459736788265</v>
      </c>
      <c r="E108">
        <f t="shared" si="4"/>
        <v>0.35443911182130433</v>
      </c>
      <c r="F108">
        <f t="shared" si="4"/>
        <v>0.44459964872456947</v>
      </c>
      <c r="H108" s="6" t="s">
        <v>43</v>
      </c>
      <c r="I108">
        <v>405.20808334738507</v>
      </c>
    </row>
    <row r="109" spans="1:13" x14ac:dyDescent="0.25">
      <c r="B109" s="26" t="s">
        <v>38</v>
      </c>
      <c r="C109">
        <f>_xlfn.T.INV(0.975,34-1)</f>
        <v>2.0345152974493379</v>
      </c>
      <c r="D109">
        <f t="shared" ref="D109:F109" si="5">_xlfn.T.INV(0.975,34-1)</f>
        <v>2.0345152974493379</v>
      </c>
      <c r="E109">
        <f t="shared" si="5"/>
        <v>2.0345152974493379</v>
      </c>
      <c r="F109">
        <f t="shared" si="5"/>
        <v>2.0345152974493379</v>
      </c>
      <c r="H109" s="6" t="s">
        <v>44</v>
      </c>
      <c r="I109">
        <v>10</v>
      </c>
    </row>
    <row r="110" spans="1:13" x14ac:dyDescent="0.25">
      <c r="B110" s="6" t="s">
        <v>39</v>
      </c>
      <c r="C110">
        <f>C109*C108</f>
        <v>89.6085900435192</v>
      </c>
      <c r="D110">
        <f t="shared" ref="D110:F110" si="6">D109*D108</f>
        <v>1.0603783812929057</v>
      </c>
      <c r="E110">
        <f t="shared" si="6"/>
        <v>0.72111179501480016</v>
      </c>
      <c r="F110">
        <f t="shared" si="6"/>
        <v>0.90454478657073856</v>
      </c>
      <c r="H110" s="6" t="s">
        <v>46</v>
      </c>
      <c r="I110">
        <v>34</v>
      </c>
      <c r="J110">
        <f>($I$100*(J106*$I$101)^2)/($I$100*$J$99^2+($J$99*I108)^2)</f>
        <v>3966.2018456982364</v>
      </c>
      <c r="K110">
        <f>($I$100*(K106*$I$101)^2)/($I$100*$J$99^2+($J$99*J108)^2)</f>
        <v>33920.229370048459</v>
      </c>
      <c r="L110">
        <f>($I$100*(L106*$I$101)^2)/($I$100*$J$99^2+($J$99*K108)^2)</f>
        <v>33901.94297714415</v>
      </c>
      <c r="M110">
        <f>($I$100*(M106*$I$101)^2)/($I$100*$J$99^2+($J$99*L108)^2)</f>
        <v>33901.94433323064</v>
      </c>
    </row>
    <row r="111" spans="1:13" x14ac:dyDescent="0.25">
      <c r="B111" s="6" t="s">
        <v>40</v>
      </c>
      <c r="C111">
        <f t="shared" ref="C111:F111" si="7">C110/C103*100</f>
        <v>66.685462357967779</v>
      </c>
      <c r="D111">
        <f>D110/D103*100</f>
        <v>141.38378417238744</v>
      </c>
      <c r="E111">
        <f t="shared" si="7"/>
        <v>11.519357747840258</v>
      </c>
      <c r="F111">
        <f t="shared" si="7"/>
        <v>12.281667163214372</v>
      </c>
    </row>
    <row r="113" spans="8:13" x14ac:dyDescent="0.25">
      <c r="I113" s="6" t="s">
        <v>45</v>
      </c>
      <c r="J113">
        <f>_xlfn.T.INV(0.975,I117-1)</f>
        <v>2.0345152974493379</v>
      </c>
      <c r="K113">
        <f>_xlfn.T.INV(0.975,J117-1)</f>
        <v>1.9600324744257953</v>
      </c>
      <c r="L113">
        <f>_xlfn.T.INV(0.975,K117-1)</f>
        <v>1.9600339654975123</v>
      </c>
      <c r="M113">
        <f>_xlfn.T.INV(0.975,L117-1)</f>
        <v>1.9600339654975123</v>
      </c>
    </row>
    <row r="114" spans="8:13" x14ac:dyDescent="0.25">
      <c r="H114" s="6" t="s">
        <v>42</v>
      </c>
      <c r="I114">
        <v>20000</v>
      </c>
    </row>
    <row r="115" spans="8:13" x14ac:dyDescent="0.25">
      <c r="H115" s="6" t="s">
        <v>43</v>
      </c>
      <c r="I115">
        <v>33.014655122711176</v>
      </c>
    </row>
    <row r="116" spans="8:13" x14ac:dyDescent="0.25">
      <c r="H116" s="6" t="s">
        <v>44</v>
      </c>
      <c r="I116">
        <v>10</v>
      </c>
    </row>
    <row r="117" spans="8:13" x14ac:dyDescent="0.25">
      <c r="H117" s="6" t="s">
        <v>46</v>
      </c>
      <c r="I117">
        <v>34</v>
      </c>
      <c r="J117">
        <f>($I$100*(J113*$I$101)^2)/($I$100*$J$99^2+($J$99*I115)^2)</f>
        <v>34639.643777031117</v>
      </c>
      <c r="K117">
        <f>($I$100*(K113*$I$101)^2)/($I$100*$J$99^2+($J$99*J115)^2)</f>
        <v>33901.892752276435</v>
      </c>
      <c r="L117">
        <f>($I$100*(L113*$I$101)^2)/($I$100*$J$99^2+($J$99*K115)^2)</f>
        <v>33901.94433323064</v>
      </c>
      <c r="M117">
        <f>($I$100*(M113*$I$101)^2)/($I$100*$J$99^2+($J$99*L115)^2)</f>
        <v>33901.94433323064</v>
      </c>
    </row>
    <row r="120" spans="8:13" x14ac:dyDescent="0.25">
      <c r="I120" s="6" t="s">
        <v>45</v>
      </c>
      <c r="J120">
        <f>_xlfn.T.INV(0.975,I124-1)</f>
        <v>2.0345152974493379</v>
      </c>
      <c r="K120">
        <f>_xlfn.T.INV(0.975,J124-1)</f>
        <v>1.9600329583242102</v>
      </c>
      <c r="L120">
        <f>_xlfn.T.INV(0.975,K124-1)</f>
        <v>1.9600339654975123</v>
      </c>
      <c r="M120">
        <f>_xlfn.T.INV(0.975,L124-1)</f>
        <v>1.9600339654975123</v>
      </c>
    </row>
    <row r="121" spans="8:13" x14ac:dyDescent="0.25">
      <c r="H121" s="6" t="s">
        <v>42</v>
      </c>
      <c r="I121">
        <v>20000</v>
      </c>
    </row>
    <row r="122" spans="8:13" x14ac:dyDescent="0.25">
      <c r="H122" s="6" t="s">
        <v>43</v>
      </c>
      <c r="I122">
        <v>35.199445542132835</v>
      </c>
    </row>
    <row r="123" spans="8:13" x14ac:dyDescent="0.25">
      <c r="H123" s="6" t="s">
        <v>44</v>
      </c>
      <c r="I123">
        <v>10</v>
      </c>
    </row>
    <row r="124" spans="8:13" x14ac:dyDescent="0.25">
      <c r="H124" s="6" t="s">
        <v>46</v>
      </c>
      <c r="I124">
        <v>34</v>
      </c>
      <c r="J124">
        <f>($I$100*(J120*$I$101)^2)/($I$100*$J$99^2+($J$99*I122)^2)</f>
        <v>34396.578303746275</v>
      </c>
      <c r="K124">
        <f>($I$100*(K120*$I$101)^2)/($I$100*$J$99^2+($J$99*J122)^2)</f>
        <v>33901.909491870691</v>
      </c>
      <c r="L124">
        <f>($I$100*(L120*$I$101)^2)/($I$100*$J$99^2+($J$99*K122)^2)</f>
        <v>33901.94433323064</v>
      </c>
      <c r="M124">
        <f>($I$100*(M120*$I$101)^2)/($I$100*$J$99^2+($J$99*L122)^2)</f>
        <v>33901.94433323064</v>
      </c>
    </row>
  </sheetData>
  <mergeCells count="9">
    <mergeCell ref="A56:G56"/>
    <mergeCell ref="A96:H96"/>
    <mergeCell ref="A97:H97"/>
    <mergeCell ref="C99:F99"/>
    <mergeCell ref="A3:H3"/>
    <mergeCell ref="A4:H4"/>
    <mergeCell ref="A53:H53"/>
    <mergeCell ref="A54:H54"/>
    <mergeCell ref="A55:H55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</dc:creator>
  <dc:description/>
  <cp:lastModifiedBy>Pedro</cp:lastModifiedBy>
  <cp:revision>11</cp:revision>
  <dcterms:created xsi:type="dcterms:W3CDTF">2021-10-07T15:22:39Z</dcterms:created>
  <dcterms:modified xsi:type="dcterms:W3CDTF">2021-11-19T00:17:20Z</dcterms:modified>
  <dc:language>pt-BR</dc:language>
</cp:coreProperties>
</file>