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\Desktop\"/>
    </mc:Choice>
  </mc:AlternateContent>
  <xr:revisionPtr revIDLastSave="0" documentId="13_ncr:1_{8ECD99B5-CEA0-442E-A803-74FA6F21C96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chart.v1.0" hidden="1">Sheet1!$B$29:$B$38</definedName>
    <definedName name="_xlchart.v1.1" hidden="1">Sheet1!$D$29:$D$38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119" i="1" l="1"/>
  <c r="N119" i="1"/>
  <c r="M119" i="1"/>
  <c r="O116" i="1"/>
  <c r="N116" i="1"/>
  <c r="M116" i="1"/>
  <c r="O113" i="1"/>
  <c r="N113" i="1"/>
  <c r="M113" i="1"/>
  <c r="O110" i="1"/>
  <c r="N110" i="1"/>
  <c r="M110" i="1"/>
  <c r="G130" i="1"/>
  <c r="F130" i="1"/>
  <c r="E130" i="1"/>
  <c r="D130" i="1"/>
  <c r="D129" i="1"/>
  <c r="E129" i="1"/>
  <c r="L118" i="1"/>
  <c r="L115" i="1"/>
  <c r="L112" i="1"/>
  <c r="L109" i="1"/>
  <c r="L103" i="1"/>
  <c r="L101" i="1"/>
  <c r="L99" i="1"/>
  <c r="L97" i="1"/>
  <c r="G129" i="1"/>
  <c r="F129" i="1"/>
  <c r="D128" i="1"/>
  <c r="E127" i="1"/>
  <c r="G128" i="1"/>
  <c r="F128" i="1"/>
  <c r="E128" i="1"/>
  <c r="F127" i="1"/>
  <c r="D127" i="1"/>
  <c r="J92" i="1" l="1"/>
  <c r="G127" i="1"/>
  <c r="D54" i="1" l="1"/>
  <c r="C54" i="1"/>
  <c r="D21" i="1"/>
  <c r="C21" i="1"/>
  <c r="D53" i="1" l="1"/>
  <c r="D55" i="1" s="1"/>
  <c r="C53" i="1"/>
  <c r="C55" i="1" s="1"/>
  <c r="D20" i="1"/>
  <c r="D22" i="1" s="1"/>
  <c r="C20" i="1"/>
  <c r="C22" i="1" s="1"/>
  <c r="D71" i="1" l="1"/>
  <c r="D67" i="1"/>
  <c r="D63" i="1"/>
  <c r="D70" i="1"/>
  <c r="D66" i="1"/>
  <c r="D62" i="1"/>
  <c r="D57" i="1"/>
  <c r="D69" i="1"/>
  <c r="D65" i="1"/>
  <c r="D68" i="1"/>
  <c r="D64" i="1"/>
  <c r="C36" i="1"/>
  <c r="C31" i="1"/>
  <c r="C24" i="1"/>
  <c r="C35" i="1"/>
  <c r="C30" i="1"/>
  <c r="C38" i="1"/>
  <c r="C34" i="1"/>
  <c r="C29" i="1"/>
  <c r="C37" i="1"/>
  <c r="C33" i="1"/>
  <c r="C32" i="1"/>
  <c r="D38" i="1"/>
  <c r="D33" i="1"/>
  <c r="D29" i="1"/>
  <c r="D37" i="1"/>
  <c r="D32" i="1"/>
  <c r="D35" i="1"/>
  <c r="D36" i="1"/>
  <c r="D31" i="1"/>
  <c r="D34" i="1"/>
  <c r="D30" i="1"/>
  <c r="D24" i="1"/>
  <c r="C69" i="1"/>
  <c r="C65" i="1"/>
  <c r="C68" i="1"/>
  <c r="C64" i="1"/>
  <c r="C71" i="1"/>
  <c r="C67" i="1"/>
  <c r="C63" i="1"/>
  <c r="C57" i="1"/>
  <c r="C70" i="1"/>
  <c r="C66" i="1"/>
  <c r="C62" i="1"/>
</calcChain>
</file>

<file path=xl/sharedStrings.xml><?xml version="1.0" encoding="utf-8"?>
<sst xmlns="http://schemas.openxmlformats.org/spreadsheetml/2006/main" count="73" uniqueCount="57">
  <si>
    <t>I. Tamanho de Parcela pelo Método de Freese</t>
  </si>
  <si>
    <t xml:space="preserve">Utilizando as informações da tabela abaixo encontre o tamanho ótimo de parcela pelo método da aproximação de Freese.  </t>
  </si>
  <si>
    <t>Calcule o tamanho ótimo para os seguintes atributos: a densidade de estande (1/ha), a área basal (m2\ha).</t>
  </si>
  <si>
    <t>densidade</t>
  </si>
  <si>
    <t>II. Amostra Aleatória Simples</t>
  </si>
  <si>
    <t>A tabela abaixo apresenta os dados de um levantamento do palmiteiro juçara (Euterpe edulis – Arecaceae) na região do Vale do Ribeira, Estado de São Paulo.</t>
  </si>
  <si>
    <t>O exemplo é composto de 34 arvoredos (1600m2) locados no campo segundo a amostragem aleatória simples.</t>
  </si>
  <si>
    <t>A área basal e os DAP médio e médio quadrático se referem apenas às plantas do palmiteiro juçara.</t>
  </si>
  <si>
    <t>Assuma que o tamanho da população é N=20.000 .</t>
  </si>
  <si>
    <t>Parcela</t>
  </si>
  <si>
    <t>Número de</t>
  </si>
  <si>
    <t>Área</t>
  </si>
  <si>
    <t>DAP</t>
  </si>
  <si>
    <t>DAP médio</t>
  </si>
  <si>
    <t>Basal</t>
  </si>
  <si>
    <t>médio</t>
  </si>
  <si>
    <t>quadrático</t>
  </si>
  <si>
    <t>(1/ha)</t>
  </si>
  <si>
    <t>(m2/ha)</t>
  </si>
  <si>
    <t>(cm)</t>
  </si>
  <si>
    <t>2) Encontre o tamanho de amostra necessária para erro amostral aceitável de 10% para cada um dos atributos</t>
  </si>
  <si>
    <r>
      <t>Aluno:</t>
    </r>
    <r>
      <rPr>
        <sz val="11"/>
        <rFont val="Times New Roman"/>
        <family val="1"/>
      </rPr>
      <t xml:space="preserve"> Leonardo Toshiaki Yabuke Maeoka</t>
    </r>
  </si>
  <si>
    <r>
      <t>Nº USP:</t>
    </r>
    <r>
      <rPr>
        <sz val="11"/>
        <rFont val="Times New Roman"/>
        <family val="1"/>
      </rPr>
      <t xml:space="preserve"> 8563625</t>
    </r>
  </si>
  <si>
    <t>Média</t>
  </si>
  <si>
    <t>Desvio Padrão</t>
  </si>
  <si>
    <t>Coeficiente de Variação</t>
  </si>
  <si>
    <t>área basal</t>
  </si>
  <si>
    <t>Parcelas Retangulares de 500m²</t>
  </si>
  <si>
    <t>Parcelas Circulares de 500m²</t>
  </si>
  <si>
    <t>R: Para ambos tipos de parcelas e atributos, o tamanho ótimo de parcela fica entre 400 e 500m².</t>
  </si>
  <si>
    <t>Palmiteiros</t>
  </si>
  <si>
    <t>N =</t>
  </si>
  <si>
    <t>n =</t>
  </si>
  <si>
    <t xml:space="preserve">Correção = </t>
  </si>
  <si>
    <t>Média (μ)</t>
  </si>
  <si>
    <t>Variância (σ²)</t>
  </si>
  <si>
    <t>V(µ)</t>
  </si>
  <si>
    <t>Área Basal =</t>
  </si>
  <si>
    <t>INTERVALO DE CONFIANÇA DE 95%</t>
  </si>
  <si>
    <t>Nº Palmiteiros =</t>
  </si>
  <si>
    <t>DAP médio =</t>
  </si>
  <si>
    <t>DAP médio quadrático =</t>
  </si>
  <si>
    <r>
      <t xml:space="preserve">6,66 </t>
    </r>
    <r>
      <rPr>
        <sz val="10"/>
        <rFont val="Calibri"/>
        <family val="2"/>
      </rPr>
      <t>±</t>
    </r>
  </si>
  <si>
    <t>8,23 ±</t>
  </si>
  <si>
    <t>1,98 ±</t>
  </si>
  <si>
    <t>231,62 ±</t>
  </si>
  <si>
    <t>231,62 ± 89,12</t>
  </si>
  <si>
    <t>8,23 ± 0,90</t>
  </si>
  <si>
    <r>
      <t xml:space="preserve">6,66 </t>
    </r>
    <r>
      <rPr>
        <b/>
        <sz val="10"/>
        <rFont val="Calibri"/>
        <family val="2"/>
      </rPr>
      <t>±</t>
    </r>
    <r>
      <rPr>
        <b/>
        <sz val="10"/>
        <rFont val="Arial"/>
        <family val="2"/>
        <charset val="1"/>
      </rPr>
      <t xml:space="preserve"> 0,72</t>
    </r>
  </si>
  <si>
    <t>1) Encontre o invervalo de confiança de 95% para o TOTAL POPULACIONAL do número de palmiteiros e para a MÉDIA POPULACIONAL para os demais atributos.</t>
  </si>
  <si>
    <t>1,98 ± 1,06</t>
  </si>
  <si>
    <t>TAMANHO DA AMOSTRA</t>
  </si>
  <si>
    <r>
      <t>t</t>
    </r>
    <r>
      <rPr>
        <b/>
        <vertAlign val="subscript"/>
        <sz val="10"/>
        <rFont val="Arial"/>
        <family val="2"/>
      </rPr>
      <t>[0,05;34-1]</t>
    </r>
    <r>
      <rPr>
        <b/>
        <sz val="10"/>
        <rFont val="Arial"/>
        <family val="2"/>
      </rPr>
      <t xml:space="preserve"> =</t>
    </r>
  </si>
  <si>
    <t>E (%) =</t>
  </si>
  <si>
    <t>t =</t>
  </si>
  <si>
    <t>n* =</t>
  </si>
  <si>
    <t>V%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</si>
</sst>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00"/>
    <numFmt numFmtId="169" formatCode="0.000"/>
    <numFmt numFmtId="179" formatCode="#,##0.000"/>
  </numFmts>
  <fonts count="11" x14ac:knownFonts="1">
    <font>
      <sz val="10"/>
      <name val="Arial"/>
      <family val="2"/>
      <charset val="1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vertAlign val="subscript"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/>
    <xf numFmtId="1" fontId="0" fillId="0" borderId="0" xfId="0" applyNumberFormat="1"/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right" vertical="center"/>
    </xf>
    <xf numFmtId="169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79" fontId="0" fillId="0" borderId="0" xfId="0" applyNumberForma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ysClr val="windowText" lastClr="000000"/>
                </a:solidFill>
              </a:rPr>
              <a:t>Parcelas</a:t>
            </a:r>
            <a:r>
              <a:rPr lang="pt-BR" b="1" baseline="0">
                <a:solidFill>
                  <a:sysClr val="windowText" lastClr="000000"/>
                </a:solidFill>
              </a:rPr>
              <a:t> Retangulares</a:t>
            </a:r>
            <a:br>
              <a:rPr lang="pt-BR" b="1" baseline="0">
                <a:solidFill>
                  <a:sysClr val="windowText" lastClr="000000"/>
                </a:solidFill>
              </a:rPr>
            </a:br>
            <a:r>
              <a:rPr lang="pt-BR" b="1" baseline="0">
                <a:solidFill>
                  <a:sysClr val="windowText" lastClr="000000"/>
                </a:solidFill>
              </a:rPr>
              <a:t>Densidade</a:t>
            </a:r>
            <a:endParaRPr lang="pt-BR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Sheet1!$B$29:$B$38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Sheet1!$C$29:$C$38</c:f>
              <c:numCache>
                <c:formatCode>General</c:formatCode>
                <c:ptCount val="10"/>
                <c:pt idx="0">
                  <c:v>64.649904356373241</c:v>
                </c:pt>
                <c:pt idx="1">
                  <c:v>45.714385773453238</c:v>
                </c:pt>
                <c:pt idx="2">
                  <c:v>37.32563968323565</c:v>
                </c:pt>
                <c:pt idx="3">
                  <c:v>32.324952178186621</c:v>
                </c:pt>
                <c:pt idx="4">
                  <c:v>28.91231617594207</c:v>
                </c:pt>
                <c:pt idx="5">
                  <c:v>26.393212932141626</c:v>
                </c:pt>
                <c:pt idx="6">
                  <c:v>24.435367030153554</c:v>
                </c:pt>
                <c:pt idx="7">
                  <c:v>22.857192886726619</c:v>
                </c:pt>
                <c:pt idx="8">
                  <c:v>21.549968118791078</c:v>
                </c:pt>
                <c:pt idx="9">
                  <c:v>20.444094827818148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0B-4093-8270-8B462BC3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27744"/>
        <c:axId val="1201833152"/>
      </c:scatterChart>
      <c:valAx>
        <c:axId val="1201827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Tamanho da Parcela (m²)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1833152"/>
        <c:crosses val="autoZero"/>
        <c:crossBetween val="midCat"/>
      </c:valAx>
      <c:valAx>
        <c:axId val="120183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Coeficiente de Variação</a:t>
                </a:r>
                <a:r>
                  <a:rPr lang="pt-BR" baseline="0">
                    <a:solidFill>
                      <a:schemeClr val="tx1"/>
                    </a:solidFill>
                  </a:rPr>
                  <a:t> (%)</a:t>
                </a:r>
                <a:endParaRPr lang="pt-BR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1827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Parcelas Retangulares</a:t>
            </a:r>
            <a:br>
              <a:rPr lang="pt-BR" b="1">
                <a:solidFill>
                  <a:schemeClr val="tx1"/>
                </a:solidFill>
              </a:rPr>
            </a:br>
            <a:r>
              <a:rPr lang="pt-BR" b="1">
                <a:solidFill>
                  <a:schemeClr val="tx1"/>
                </a:solidFill>
              </a:rPr>
              <a:t>Área Basal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Sheet1!$B$29:$B$38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Sheet1!$D$29:$D$38</c:f>
              <c:numCache>
                <c:formatCode>General</c:formatCode>
                <c:ptCount val="10"/>
                <c:pt idx="0">
                  <c:v>63.794468867997054</c:v>
                </c:pt>
                <c:pt idx="1">
                  <c:v>45.109501538754813</c:v>
                </c:pt>
                <c:pt idx="2">
                  <c:v>36.831753773747302</c:v>
                </c:pt>
                <c:pt idx="3">
                  <c:v>31.897234433998527</c:v>
                </c:pt>
                <c:pt idx="4">
                  <c:v>28.529753795467094</c:v>
                </c:pt>
                <c:pt idx="5">
                  <c:v>26.043982856409929</c:v>
                </c:pt>
                <c:pt idx="6">
                  <c:v>24.112042806596058</c:v>
                </c:pt>
                <c:pt idx="7">
                  <c:v>22.554750769377407</c:v>
                </c:pt>
                <c:pt idx="8">
                  <c:v>21.264822955999019</c:v>
                </c:pt>
                <c:pt idx="9">
                  <c:v>20.173582374357427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5C-49C9-A04C-03CE10A14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747856"/>
        <c:axId val="1016742032"/>
      </c:scatterChart>
      <c:valAx>
        <c:axId val="101674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Tamanho da Parcela (m²)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6742032"/>
        <c:crosses val="autoZero"/>
        <c:crossBetween val="midCat"/>
      </c:valAx>
      <c:valAx>
        <c:axId val="101674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Coeficiente de Variação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6747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Parcelas</a:t>
            </a:r>
            <a:r>
              <a:rPr lang="pt-BR" b="1" baseline="0">
                <a:solidFill>
                  <a:schemeClr val="tx1"/>
                </a:solidFill>
              </a:rPr>
              <a:t> Circulares</a:t>
            </a:r>
            <a:br>
              <a:rPr lang="pt-BR" b="1" baseline="0">
                <a:solidFill>
                  <a:schemeClr val="tx1"/>
                </a:solidFill>
              </a:rPr>
            </a:br>
            <a:r>
              <a:rPr lang="pt-BR" b="1" baseline="0">
                <a:solidFill>
                  <a:schemeClr val="tx1"/>
                </a:solidFill>
              </a:rPr>
              <a:t>Densidade</a:t>
            </a:r>
            <a:endParaRPr lang="pt-BR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Sheet1!$B$62:$B$71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Sheet1!$C$62:$C$71</c:f>
              <c:numCache>
                <c:formatCode>General</c:formatCode>
                <c:ptCount val="10"/>
                <c:pt idx="0">
                  <c:v>52.568254488619061</c:v>
                </c:pt>
                <c:pt idx="1">
                  <c:v>37.171369224042706</c:v>
                </c:pt>
                <c:pt idx="2">
                  <c:v>30.350295879832967</c:v>
                </c:pt>
                <c:pt idx="3">
                  <c:v>26.284127244309531</c:v>
                </c:pt>
                <c:pt idx="4">
                  <c:v>23.509238099012133</c:v>
                </c:pt>
                <c:pt idx="5">
                  <c:v>21.460900027648027</c:v>
                </c:pt>
                <c:pt idx="6">
                  <c:v>19.868932604805849</c:v>
                </c:pt>
                <c:pt idx="7">
                  <c:v>18.585684612021353</c:v>
                </c:pt>
                <c:pt idx="8">
                  <c:v>17.522751496206354</c:v>
                </c:pt>
                <c:pt idx="9">
                  <c:v>16.623541680340619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F2-4621-83F4-28B96C436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713328"/>
        <c:axId val="1016710000"/>
      </c:scatterChart>
      <c:valAx>
        <c:axId val="101671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Tamanho da Parcela (m²)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6710000"/>
        <c:crosses val="autoZero"/>
        <c:crossBetween val="midCat"/>
      </c:valAx>
      <c:valAx>
        <c:axId val="101671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Coeficiente de Variação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16713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ysClr val="windowText" lastClr="000000"/>
                </a:solidFill>
              </a:rPr>
              <a:t>Parcelas Circulares</a:t>
            </a:r>
          </a:p>
          <a:p>
            <a:pPr>
              <a:defRPr/>
            </a:pPr>
            <a:r>
              <a:rPr lang="pt-BR" b="1">
                <a:solidFill>
                  <a:sysClr val="windowText" lastClr="000000"/>
                </a:solidFill>
              </a:rPr>
              <a:t>Área</a:t>
            </a:r>
            <a:r>
              <a:rPr lang="pt-BR" b="1" baseline="0">
                <a:solidFill>
                  <a:sysClr val="windowText" lastClr="000000"/>
                </a:solidFill>
              </a:rPr>
              <a:t> Basal</a:t>
            </a:r>
            <a:endParaRPr lang="pt-BR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Sheet1!$B$62:$B$71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Sheet1!$D$62:$D$71</c:f>
              <c:numCache>
                <c:formatCode>General</c:formatCode>
                <c:ptCount val="10"/>
                <c:pt idx="0">
                  <c:v>57.426797202442437</c:v>
                </c:pt>
                <c:pt idx="1">
                  <c:v>40.606877723671701</c:v>
                </c:pt>
                <c:pt idx="2">
                  <c:v>33.155376823528186</c:v>
                </c:pt>
                <c:pt idx="3">
                  <c:v>28.713398601221218</c:v>
                </c:pt>
                <c:pt idx="4">
                  <c:v>25.682044454951207</c:v>
                </c:pt>
                <c:pt idx="5">
                  <c:v>23.444391784712074</c:v>
                </c:pt>
                <c:pt idx="6">
                  <c:v>21.705289141228917</c:v>
                </c:pt>
                <c:pt idx="7">
                  <c:v>20.303438861835851</c:v>
                </c:pt>
                <c:pt idx="8">
                  <c:v>19.142265734147479</c:v>
                </c:pt>
                <c:pt idx="9">
                  <c:v>18.159947788830369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6D-4B7B-B6A9-216A5F5AD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73088"/>
        <c:axId val="1201878912"/>
      </c:scatterChart>
      <c:valAx>
        <c:axId val="120187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Tamanho da Parcela (m²)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1878912"/>
        <c:crosses val="autoZero"/>
        <c:crossBetween val="midCat"/>
      </c:valAx>
      <c:valAx>
        <c:axId val="120187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Coeficiente de Variação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187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407376</xdr:colOff>
      <xdr:row>22</xdr:row>
      <xdr:rowOff>147271</xdr:rowOff>
    </xdr:from>
    <xdr:ext cx="343427" cy="17357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49C1CD12-3F36-49E2-BB14-B38C8EAF5179}"/>
                </a:ext>
              </a:extLst>
            </xdr:cNvPr>
            <xdr:cNvSpPr txBox="1"/>
          </xdr:nvSpPr>
          <xdr:spPr>
            <a:xfrm>
              <a:off x="1175945" y="4029530"/>
              <a:ext cx="343427" cy="173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  <m:sup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49C1CD12-3F36-49E2-BB14-B38C8EAF5179}"/>
                </a:ext>
              </a:extLst>
            </xdr:cNvPr>
            <xdr:cNvSpPr txBox="1"/>
          </xdr:nvSpPr>
          <xdr:spPr>
            <a:xfrm>
              <a:off x="1175945" y="4029530"/>
              <a:ext cx="343427" cy="173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𝑉_%^∗=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</xdr:col>
      <xdr:colOff>422030</xdr:colOff>
      <xdr:row>24</xdr:row>
      <xdr:rowOff>8060</xdr:rowOff>
    </xdr:from>
    <xdr:ext cx="323550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661CAEE6-7EA5-4ABD-915A-B0903D441FA3}"/>
                </a:ext>
              </a:extLst>
            </xdr:cNvPr>
            <xdr:cNvSpPr txBox="1"/>
          </xdr:nvSpPr>
          <xdr:spPr>
            <a:xfrm>
              <a:off x="422030" y="4162425"/>
              <a:ext cx="32355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p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p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661CAEE6-7EA5-4ABD-915A-B0903D441FA3}"/>
                </a:ext>
              </a:extLst>
            </xdr:cNvPr>
            <xdr:cNvSpPr txBox="1"/>
          </xdr:nvSpPr>
          <xdr:spPr>
            <a:xfrm>
              <a:off x="422030" y="4162425"/>
              <a:ext cx="32355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𝑇^∗=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</xdr:col>
      <xdr:colOff>407376</xdr:colOff>
      <xdr:row>55</xdr:row>
      <xdr:rowOff>154598</xdr:rowOff>
    </xdr:from>
    <xdr:ext cx="343427" cy="17357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9FFAF255-50D4-4216-B167-EFC9E5060923}"/>
                </a:ext>
              </a:extLst>
            </xdr:cNvPr>
            <xdr:cNvSpPr txBox="1"/>
          </xdr:nvSpPr>
          <xdr:spPr>
            <a:xfrm>
              <a:off x="5792664" y="3986579"/>
              <a:ext cx="343427" cy="173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  <m:sup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9FFAF255-50D4-4216-B167-EFC9E5060923}"/>
                </a:ext>
              </a:extLst>
            </xdr:cNvPr>
            <xdr:cNvSpPr txBox="1"/>
          </xdr:nvSpPr>
          <xdr:spPr>
            <a:xfrm>
              <a:off x="5792664" y="3986579"/>
              <a:ext cx="343427" cy="173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𝑉_%^∗=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</xdr:col>
      <xdr:colOff>422030</xdr:colOff>
      <xdr:row>57</xdr:row>
      <xdr:rowOff>15387</xdr:rowOff>
    </xdr:from>
    <xdr:ext cx="323550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5F67B9E9-D9B7-45F0-9E44-1E1C6FEA30B9}"/>
                </a:ext>
              </a:extLst>
            </xdr:cNvPr>
            <xdr:cNvSpPr txBox="1"/>
          </xdr:nvSpPr>
          <xdr:spPr>
            <a:xfrm>
              <a:off x="5807318" y="4169752"/>
              <a:ext cx="32355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p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p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5F67B9E9-D9B7-45F0-9E44-1E1C6FEA30B9}"/>
                </a:ext>
              </a:extLst>
            </xdr:cNvPr>
            <xdr:cNvSpPr txBox="1"/>
          </xdr:nvSpPr>
          <xdr:spPr>
            <a:xfrm>
              <a:off x="5807318" y="4169752"/>
              <a:ext cx="32355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𝑇^∗=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92319</xdr:colOff>
      <xdr:row>28</xdr:row>
      <xdr:rowOff>103309</xdr:rowOff>
    </xdr:from>
    <xdr:ext cx="65" cy="172227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88752C74-8747-4A2F-BEE2-720632B9A77D}"/>
            </a:ext>
          </a:extLst>
        </xdr:cNvPr>
        <xdr:cNvSpPr txBox="1"/>
      </xdr:nvSpPr>
      <xdr:spPr>
        <a:xfrm>
          <a:off x="861646" y="47412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31659</xdr:colOff>
      <xdr:row>26</xdr:row>
      <xdr:rowOff>156796</xdr:rowOff>
    </xdr:from>
    <xdr:ext cx="1004570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0927DFD4-0FE1-433C-B68F-E27DA7F607F9}"/>
                </a:ext>
              </a:extLst>
            </xdr:cNvPr>
            <xdr:cNvSpPr txBox="1"/>
          </xdr:nvSpPr>
          <xdr:spPr>
            <a:xfrm>
              <a:off x="1575712" y="4463099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𝑑𝑒𝑛𝑠𝑖𝑑𝑎𝑑𝑒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0927DFD4-0FE1-433C-B68F-E27DA7F607F9}"/>
                </a:ext>
              </a:extLst>
            </xdr:cNvPr>
            <xdr:cNvSpPr txBox="1"/>
          </xdr:nvSpPr>
          <xdr:spPr>
            <a:xfrm>
              <a:off x="1575712" y="4463099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(𝑑𝑒𝑛𝑠𝑖𝑑𝑎𝑑𝑒)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3</xdr:col>
      <xdr:colOff>31389</xdr:colOff>
      <xdr:row>26</xdr:row>
      <xdr:rowOff>157297</xdr:rowOff>
    </xdr:from>
    <xdr:ext cx="982384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CaixaDeTexto 9">
              <a:extLst>
                <a:ext uri="{FF2B5EF4-FFF2-40B4-BE49-F238E27FC236}">
                  <a16:creationId xmlns:a16="http://schemas.microsoft.com/office/drawing/2014/main" id="{541147E9-C610-485E-8630-611E0C65CF55}"/>
                </a:ext>
              </a:extLst>
            </xdr:cNvPr>
            <xdr:cNvSpPr txBox="1"/>
          </xdr:nvSpPr>
          <xdr:spPr>
            <a:xfrm>
              <a:off x="2633218" y="4463600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(á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𝑟𝑒𝑎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𝑏𝑎𝑠𝑎𝑙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 b="0"/>
            </a:p>
          </xdr:txBody>
        </xdr:sp>
      </mc:Choice>
      <mc:Fallback>
        <xdr:sp macro="" textlink="">
          <xdr:nvSpPr>
            <xdr:cNvPr id="10" name="CaixaDeTexto 9">
              <a:extLst>
                <a:ext uri="{FF2B5EF4-FFF2-40B4-BE49-F238E27FC236}">
                  <a16:creationId xmlns:a16="http://schemas.microsoft.com/office/drawing/2014/main" id="{541147E9-C610-485E-8630-611E0C65CF55}"/>
                </a:ext>
              </a:extLst>
            </xdr:cNvPr>
            <xdr:cNvSpPr txBox="1"/>
          </xdr:nvSpPr>
          <xdr:spPr>
            <a:xfrm>
              <a:off x="2633218" y="4463600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(á𝑟𝑒𝑎 𝑏𝑎𝑠𝑎𝑙)</a:t>
              </a:r>
              <a:endParaRPr lang="pt-BR" sz="1100" b="0"/>
            </a:p>
          </xdr:txBody>
        </xdr:sp>
      </mc:Fallback>
    </mc:AlternateContent>
    <xdr:clientData/>
  </xdr:oneCellAnchor>
  <xdr:oneCellAnchor>
    <xdr:from>
      <xdr:col>2</xdr:col>
      <xdr:colOff>282819</xdr:colOff>
      <xdr:row>59</xdr:row>
      <xdr:rowOff>147271</xdr:rowOff>
    </xdr:from>
    <xdr:ext cx="65" cy="172227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13255596-599A-4056-98BD-696A2DC0C45C}"/>
            </a:ext>
          </a:extLst>
        </xdr:cNvPr>
        <xdr:cNvSpPr txBox="1"/>
      </xdr:nvSpPr>
      <xdr:spPr>
        <a:xfrm>
          <a:off x="1819957" y="977737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312127</xdr:colOff>
      <xdr:row>59</xdr:row>
      <xdr:rowOff>147271</xdr:rowOff>
    </xdr:from>
    <xdr:ext cx="65" cy="172227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2354DBBF-9963-498A-A217-9B6E182F97EE}"/>
            </a:ext>
          </a:extLst>
        </xdr:cNvPr>
        <xdr:cNvSpPr txBox="1"/>
      </xdr:nvSpPr>
      <xdr:spPr>
        <a:xfrm>
          <a:off x="2906868" y="977737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356089</xdr:colOff>
      <xdr:row>27</xdr:row>
      <xdr:rowOff>732</xdr:rowOff>
    </xdr:from>
    <xdr:ext cx="118879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D28262EF-14D2-4138-85BE-13D3722931C6}"/>
                </a:ext>
              </a:extLst>
            </xdr:cNvPr>
            <xdr:cNvSpPr txBox="1"/>
          </xdr:nvSpPr>
          <xdr:spPr>
            <a:xfrm>
              <a:off x="356089" y="4477482"/>
              <a:ext cx="1188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D28262EF-14D2-4138-85BE-13D3722931C6}"/>
                </a:ext>
              </a:extLst>
            </xdr:cNvPr>
            <xdr:cNvSpPr txBox="1"/>
          </xdr:nvSpPr>
          <xdr:spPr>
            <a:xfrm>
              <a:off x="356089" y="4477482"/>
              <a:ext cx="1188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𝑇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</xdr:col>
      <xdr:colOff>348762</xdr:colOff>
      <xdr:row>60</xdr:row>
      <xdr:rowOff>732</xdr:rowOff>
    </xdr:from>
    <xdr:ext cx="118879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38F60038-CCBB-440E-A67E-019FD6AFB221}"/>
                </a:ext>
              </a:extLst>
            </xdr:cNvPr>
            <xdr:cNvSpPr txBox="1"/>
          </xdr:nvSpPr>
          <xdr:spPr>
            <a:xfrm>
              <a:off x="5734050" y="4477482"/>
              <a:ext cx="1188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38F60038-CCBB-440E-A67E-019FD6AFB221}"/>
                </a:ext>
              </a:extLst>
            </xdr:cNvPr>
            <xdr:cNvSpPr txBox="1"/>
          </xdr:nvSpPr>
          <xdr:spPr>
            <a:xfrm>
              <a:off x="5734050" y="4477482"/>
              <a:ext cx="1188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𝑇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92319</xdr:colOff>
      <xdr:row>29</xdr:row>
      <xdr:rowOff>103309</xdr:rowOff>
    </xdr:from>
    <xdr:ext cx="65" cy="172227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A7D17E46-B3B4-47BC-94E7-52C6BA74BB9B}"/>
            </a:ext>
          </a:extLst>
        </xdr:cNvPr>
        <xdr:cNvSpPr txBox="1"/>
      </xdr:nvSpPr>
      <xdr:spPr>
        <a:xfrm>
          <a:off x="861646" y="47412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92319</xdr:colOff>
      <xdr:row>30</xdr:row>
      <xdr:rowOff>103309</xdr:rowOff>
    </xdr:from>
    <xdr:ext cx="65" cy="172227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E3E928A0-0EEA-4300-9E51-7AF9EDEE035D}"/>
            </a:ext>
          </a:extLst>
        </xdr:cNvPr>
        <xdr:cNvSpPr txBox="1"/>
      </xdr:nvSpPr>
      <xdr:spPr>
        <a:xfrm>
          <a:off x="861646" y="47412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92319</xdr:colOff>
      <xdr:row>31</xdr:row>
      <xdr:rowOff>103309</xdr:rowOff>
    </xdr:from>
    <xdr:ext cx="65" cy="172227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8217CE5F-BAFF-42A2-A7E1-6558D838567C}"/>
            </a:ext>
          </a:extLst>
        </xdr:cNvPr>
        <xdr:cNvSpPr txBox="1"/>
      </xdr:nvSpPr>
      <xdr:spPr>
        <a:xfrm>
          <a:off x="861646" y="47412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92319</xdr:colOff>
      <xdr:row>32</xdr:row>
      <xdr:rowOff>103309</xdr:rowOff>
    </xdr:from>
    <xdr:ext cx="65" cy="172227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F8B7796-B486-4C13-9AB0-1F1275AEF7C4}"/>
            </a:ext>
          </a:extLst>
        </xdr:cNvPr>
        <xdr:cNvSpPr txBox="1"/>
      </xdr:nvSpPr>
      <xdr:spPr>
        <a:xfrm>
          <a:off x="861646" y="47412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92319</xdr:colOff>
      <xdr:row>33</xdr:row>
      <xdr:rowOff>103309</xdr:rowOff>
    </xdr:from>
    <xdr:ext cx="65" cy="172227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C8FC3EDC-39FD-47D9-83BB-EA065EBCB74B}"/>
            </a:ext>
          </a:extLst>
        </xdr:cNvPr>
        <xdr:cNvSpPr txBox="1"/>
      </xdr:nvSpPr>
      <xdr:spPr>
        <a:xfrm>
          <a:off x="861646" y="47412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92319</xdr:colOff>
      <xdr:row>34</xdr:row>
      <xdr:rowOff>103309</xdr:rowOff>
    </xdr:from>
    <xdr:ext cx="65" cy="172227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5286B0A7-D1C2-44BC-A92B-32D686FCFCE3}"/>
            </a:ext>
          </a:extLst>
        </xdr:cNvPr>
        <xdr:cNvSpPr txBox="1"/>
      </xdr:nvSpPr>
      <xdr:spPr>
        <a:xfrm>
          <a:off x="861646" y="47412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92319</xdr:colOff>
      <xdr:row>35</xdr:row>
      <xdr:rowOff>103309</xdr:rowOff>
    </xdr:from>
    <xdr:ext cx="65" cy="172227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7DB92E00-7566-4EFD-AF1B-777131035CD5}"/>
            </a:ext>
          </a:extLst>
        </xdr:cNvPr>
        <xdr:cNvSpPr txBox="1"/>
      </xdr:nvSpPr>
      <xdr:spPr>
        <a:xfrm>
          <a:off x="861646" y="47412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92319</xdr:colOff>
      <xdr:row>36</xdr:row>
      <xdr:rowOff>103309</xdr:rowOff>
    </xdr:from>
    <xdr:ext cx="65" cy="172227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363471D2-9740-4207-9952-25754A86DBE6}"/>
            </a:ext>
          </a:extLst>
        </xdr:cNvPr>
        <xdr:cNvSpPr txBox="1"/>
      </xdr:nvSpPr>
      <xdr:spPr>
        <a:xfrm>
          <a:off x="861646" y="47412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92319</xdr:colOff>
      <xdr:row>37</xdr:row>
      <xdr:rowOff>103309</xdr:rowOff>
    </xdr:from>
    <xdr:ext cx="65" cy="172227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C601E029-D24B-4CAB-877B-DE5E796A6697}"/>
            </a:ext>
          </a:extLst>
        </xdr:cNvPr>
        <xdr:cNvSpPr txBox="1"/>
      </xdr:nvSpPr>
      <xdr:spPr>
        <a:xfrm>
          <a:off x="861646" y="47412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31389</xdr:colOff>
      <xdr:row>26</xdr:row>
      <xdr:rowOff>157297</xdr:rowOff>
    </xdr:from>
    <xdr:ext cx="982384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6" name="CaixaDeTexto 25">
              <a:extLst>
                <a:ext uri="{FF2B5EF4-FFF2-40B4-BE49-F238E27FC236}">
                  <a16:creationId xmlns:a16="http://schemas.microsoft.com/office/drawing/2014/main" id="{E8E5068C-5968-4BB9-850D-93FA2C99207E}"/>
                </a:ext>
              </a:extLst>
            </xdr:cNvPr>
            <xdr:cNvSpPr txBox="1"/>
          </xdr:nvSpPr>
          <xdr:spPr>
            <a:xfrm>
              <a:off x="2633218" y="4463600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(á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𝑟𝑒𝑎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𝑏𝑎𝑠𝑎𝑙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 b="0"/>
            </a:p>
          </xdr:txBody>
        </xdr:sp>
      </mc:Choice>
      <mc:Fallback>
        <xdr:sp macro="" textlink="">
          <xdr:nvSpPr>
            <xdr:cNvPr id="26" name="CaixaDeTexto 25">
              <a:extLst>
                <a:ext uri="{FF2B5EF4-FFF2-40B4-BE49-F238E27FC236}">
                  <a16:creationId xmlns:a16="http://schemas.microsoft.com/office/drawing/2014/main" id="{E8E5068C-5968-4BB9-850D-93FA2C99207E}"/>
                </a:ext>
              </a:extLst>
            </xdr:cNvPr>
            <xdr:cNvSpPr txBox="1"/>
          </xdr:nvSpPr>
          <xdr:spPr>
            <a:xfrm>
              <a:off x="2633218" y="4463600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(á𝑟𝑒𝑎 𝑏𝑎𝑠𝑎𝑙)</a:t>
              </a:r>
              <a:endParaRPr lang="pt-BR" sz="1100" b="0"/>
            </a:p>
          </xdr:txBody>
        </xdr:sp>
      </mc:Fallback>
    </mc:AlternateContent>
    <xdr:clientData/>
  </xdr:oneCellAnchor>
  <xdr:oneCellAnchor>
    <xdr:from>
      <xdr:col>2</xdr:col>
      <xdr:colOff>31659</xdr:colOff>
      <xdr:row>26</xdr:row>
      <xdr:rowOff>156796</xdr:rowOff>
    </xdr:from>
    <xdr:ext cx="1004570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7" name="CaixaDeTexto 26">
              <a:extLst>
                <a:ext uri="{FF2B5EF4-FFF2-40B4-BE49-F238E27FC236}">
                  <a16:creationId xmlns:a16="http://schemas.microsoft.com/office/drawing/2014/main" id="{31E588C3-D617-4BD7-B0F9-306C169B8192}"/>
                </a:ext>
              </a:extLst>
            </xdr:cNvPr>
            <xdr:cNvSpPr txBox="1"/>
          </xdr:nvSpPr>
          <xdr:spPr>
            <a:xfrm>
              <a:off x="1570313" y="4472354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𝑑𝑒𝑛𝑠𝑖𝑑𝑎𝑑𝑒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27" name="CaixaDeTexto 26">
              <a:extLst>
                <a:ext uri="{FF2B5EF4-FFF2-40B4-BE49-F238E27FC236}">
                  <a16:creationId xmlns:a16="http://schemas.microsoft.com/office/drawing/2014/main" id="{31E588C3-D617-4BD7-B0F9-306C169B8192}"/>
                </a:ext>
              </a:extLst>
            </xdr:cNvPr>
            <xdr:cNvSpPr txBox="1"/>
          </xdr:nvSpPr>
          <xdr:spPr>
            <a:xfrm>
              <a:off x="1570313" y="4472354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(𝑑𝑒𝑛𝑠𝑖𝑑𝑎𝑑𝑒)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</xdr:col>
      <xdr:colOff>356089</xdr:colOff>
      <xdr:row>27</xdr:row>
      <xdr:rowOff>732</xdr:rowOff>
    </xdr:from>
    <xdr:ext cx="118879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8" name="CaixaDeTexto 27">
              <a:extLst>
                <a:ext uri="{FF2B5EF4-FFF2-40B4-BE49-F238E27FC236}">
                  <a16:creationId xmlns:a16="http://schemas.microsoft.com/office/drawing/2014/main" id="{69F895CE-26D4-4BF9-8839-8B14F2171387}"/>
                </a:ext>
              </a:extLst>
            </xdr:cNvPr>
            <xdr:cNvSpPr txBox="1"/>
          </xdr:nvSpPr>
          <xdr:spPr>
            <a:xfrm>
              <a:off x="1125416" y="4477482"/>
              <a:ext cx="1188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28" name="CaixaDeTexto 27">
              <a:extLst>
                <a:ext uri="{FF2B5EF4-FFF2-40B4-BE49-F238E27FC236}">
                  <a16:creationId xmlns:a16="http://schemas.microsoft.com/office/drawing/2014/main" id="{69F895CE-26D4-4BF9-8839-8B14F2171387}"/>
                </a:ext>
              </a:extLst>
            </xdr:cNvPr>
            <xdr:cNvSpPr txBox="1"/>
          </xdr:nvSpPr>
          <xdr:spPr>
            <a:xfrm>
              <a:off x="1125416" y="4477482"/>
              <a:ext cx="1188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𝑇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</xdr:col>
      <xdr:colOff>348762</xdr:colOff>
      <xdr:row>60</xdr:row>
      <xdr:rowOff>732</xdr:rowOff>
    </xdr:from>
    <xdr:ext cx="118879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9" name="CaixaDeTexto 28">
              <a:extLst>
                <a:ext uri="{FF2B5EF4-FFF2-40B4-BE49-F238E27FC236}">
                  <a16:creationId xmlns:a16="http://schemas.microsoft.com/office/drawing/2014/main" id="{88FD5D61-1D7B-4277-BE49-C09EBDA90C7B}"/>
                </a:ext>
              </a:extLst>
            </xdr:cNvPr>
            <xdr:cNvSpPr txBox="1"/>
          </xdr:nvSpPr>
          <xdr:spPr>
            <a:xfrm>
              <a:off x="1117331" y="9795060"/>
              <a:ext cx="1188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29" name="CaixaDeTexto 28">
              <a:extLst>
                <a:ext uri="{FF2B5EF4-FFF2-40B4-BE49-F238E27FC236}">
                  <a16:creationId xmlns:a16="http://schemas.microsoft.com/office/drawing/2014/main" id="{88FD5D61-1D7B-4277-BE49-C09EBDA90C7B}"/>
                </a:ext>
              </a:extLst>
            </xdr:cNvPr>
            <xdr:cNvSpPr txBox="1"/>
          </xdr:nvSpPr>
          <xdr:spPr>
            <a:xfrm>
              <a:off x="1117331" y="9795060"/>
              <a:ext cx="1188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𝑇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31659</xdr:colOff>
      <xdr:row>59</xdr:row>
      <xdr:rowOff>156796</xdr:rowOff>
    </xdr:from>
    <xdr:ext cx="1004570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0" name="CaixaDeTexto 29">
              <a:extLst>
                <a:ext uri="{FF2B5EF4-FFF2-40B4-BE49-F238E27FC236}">
                  <a16:creationId xmlns:a16="http://schemas.microsoft.com/office/drawing/2014/main" id="{5D54099E-BBE1-449E-8248-F76CE16243DA}"/>
                </a:ext>
              </a:extLst>
            </xdr:cNvPr>
            <xdr:cNvSpPr txBox="1"/>
          </xdr:nvSpPr>
          <xdr:spPr>
            <a:xfrm>
              <a:off x="1568797" y="4531727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𝑑𝑒𝑛𝑠𝑖𝑑𝑎𝑑𝑒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30" name="CaixaDeTexto 29">
              <a:extLst>
                <a:ext uri="{FF2B5EF4-FFF2-40B4-BE49-F238E27FC236}">
                  <a16:creationId xmlns:a16="http://schemas.microsoft.com/office/drawing/2014/main" id="{5D54099E-BBE1-449E-8248-F76CE16243DA}"/>
                </a:ext>
              </a:extLst>
            </xdr:cNvPr>
            <xdr:cNvSpPr txBox="1"/>
          </xdr:nvSpPr>
          <xdr:spPr>
            <a:xfrm>
              <a:off x="1568797" y="4531727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(𝑑𝑒𝑛𝑠𝑖𝑑𝑎𝑑𝑒)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31659</xdr:colOff>
      <xdr:row>59</xdr:row>
      <xdr:rowOff>156796</xdr:rowOff>
    </xdr:from>
    <xdr:ext cx="1004570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1" name="CaixaDeTexto 30">
              <a:extLst>
                <a:ext uri="{FF2B5EF4-FFF2-40B4-BE49-F238E27FC236}">
                  <a16:creationId xmlns:a16="http://schemas.microsoft.com/office/drawing/2014/main" id="{6CC74829-CB41-4B7E-BDA7-22A85B089076}"/>
                </a:ext>
              </a:extLst>
            </xdr:cNvPr>
            <xdr:cNvSpPr txBox="1"/>
          </xdr:nvSpPr>
          <xdr:spPr>
            <a:xfrm>
              <a:off x="1568797" y="4531727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𝑑𝑒𝑛𝑠𝑖𝑑𝑎𝑑𝑒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31" name="CaixaDeTexto 30">
              <a:extLst>
                <a:ext uri="{FF2B5EF4-FFF2-40B4-BE49-F238E27FC236}">
                  <a16:creationId xmlns:a16="http://schemas.microsoft.com/office/drawing/2014/main" id="{6CC74829-CB41-4B7E-BDA7-22A85B089076}"/>
                </a:ext>
              </a:extLst>
            </xdr:cNvPr>
            <xdr:cNvSpPr txBox="1"/>
          </xdr:nvSpPr>
          <xdr:spPr>
            <a:xfrm>
              <a:off x="1568797" y="4531727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(𝑑𝑒𝑛𝑠𝑖𝑑𝑎𝑑𝑒)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31659</xdr:colOff>
      <xdr:row>59</xdr:row>
      <xdr:rowOff>156796</xdr:rowOff>
    </xdr:from>
    <xdr:ext cx="1004570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2" name="CaixaDeTexto 31">
              <a:extLst>
                <a:ext uri="{FF2B5EF4-FFF2-40B4-BE49-F238E27FC236}">
                  <a16:creationId xmlns:a16="http://schemas.microsoft.com/office/drawing/2014/main" id="{EBCE1538-106E-4EE2-846B-125CA20307FB}"/>
                </a:ext>
              </a:extLst>
            </xdr:cNvPr>
            <xdr:cNvSpPr txBox="1"/>
          </xdr:nvSpPr>
          <xdr:spPr>
            <a:xfrm>
              <a:off x="1568797" y="4531727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𝑑𝑒𝑛𝑠𝑖𝑑𝑎𝑑𝑒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32" name="CaixaDeTexto 31">
              <a:extLst>
                <a:ext uri="{FF2B5EF4-FFF2-40B4-BE49-F238E27FC236}">
                  <a16:creationId xmlns:a16="http://schemas.microsoft.com/office/drawing/2014/main" id="{EBCE1538-106E-4EE2-846B-125CA20307FB}"/>
                </a:ext>
              </a:extLst>
            </xdr:cNvPr>
            <xdr:cNvSpPr txBox="1"/>
          </xdr:nvSpPr>
          <xdr:spPr>
            <a:xfrm>
              <a:off x="1568797" y="4531727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(𝑑𝑒𝑛𝑠𝑖𝑑𝑎𝑑𝑒)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31659</xdr:colOff>
      <xdr:row>59</xdr:row>
      <xdr:rowOff>156796</xdr:rowOff>
    </xdr:from>
    <xdr:ext cx="1004570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3" name="CaixaDeTexto 32">
              <a:extLst>
                <a:ext uri="{FF2B5EF4-FFF2-40B4-BE49-F238E27FC236}">
                  <a16:creationId xmlns:a16="http://schemas.microsoft.com/office/drawing/2014/main" id="{5A76AE00-8F36-4C78-9EDA-193D12CF7FDF}"/>
                </a:ext>
              </a:extLst>
            </xdr:cNvPr>
            <xdr:cNvSpPr txBox="1"/>
          </xdr:nvSpPr>
          <xdr:spPr>
            <a:xfrm>
              <a:off x="1568797" y="4531727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𝑑𝑒𝑛𝑠𝑖𝑑𝑎𝑑𝑒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33" name="CaixaDeTexto 32">
              <a:extLst>
                <a:ext uri="{FF2B5EF4-FFF2-40B4-BE49-F238E27FC236}">
                  <a16:creationId xmlns:a16="http://schemas.microsoft.com/office/drawing/2014/main" id="{5A76AE00-8F36-4C78-9EDA-193D12CF7FDF}"/>
                </a:ext>
              </a:extLst>
            </xdr:cNvPr>
            <xdr:cNvSpPr txBox="1"/>
          </xdr:nvSpPr>
          <xdr:spPr>
            <a:xfrm>
              <a:off x="1568797" y="4531727"/>
              <a:ext cx="10045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(𝑑𝑒𝑛𝑠𝑖𝑑𝑎𝑑𝑒)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3</xdr:col>
      <xdr:colOff>31389</xdr:colOff>
      <xdr:row>59</xdr:row>
      <xdr:rowOff>157297</xdr:rowOff>
    </xdr:from>
    <xdr:ext cx="982384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4" name="CaixaDeTexto 33">
              <a:extLst>
                <a:ext uri="{FF2B5EF4-FFF2-40B4-BE49-F238E27FC236}">
                  <a16:creationId xmlns:a16="http://schemas.microsoft.com/office/drawing/2014/main" id="{B9349B0C-F4E8-484C-BE44-27E09EAB3996}"/>
                </a:ext>
              </a:extLst>
            </xdr:cNvPr>
            <xdr:cNvSpPr txBox="1"/>
          </xdr:nvSpPr>
          <xdr:spPr>
            <a:xfrm>
              <a:off x="2626130" y="4532228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(á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𝑟𝑒𝑎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𝑏𝑎𝑠𝑎𝑙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 b="0"/>
            </a:p>
          </xdr:txBody>
        </xdr:sp>
      </mc:Choice>
      <mc:Fallback>
        <xdr:sp macro="" textlink="">
          <xdr:nvSpPr>
            <xdr:cNvPr id="34" name="CaixaDeTexto 33">
              <a:extLst>
                <a:ext uri="{FF2B5EF4-FFF2-40B4-BE49-F238E27FC236}">
                  <a16:creationId xmlns:a16="http://schemas.microsoft.com/office/drawing/2014/main" id="{B9349B0C-F4E8-484C-BE44-27E09EAB3996}"/>
                </a:ext>
              </a:extLst>
            </xdr:cNvPr>
            <xdr:cNvSpPr txBox="1"/>
          </xdr:nvSpPr>
          <xdr:spPr>
            <a:xfrm>
              <a:off x="2626130" y="4532228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(á𝑟𝑒𝑎 𝑏𝑎𝑠𝑎𝑙)</a:t>
              </a:r>
              <a:endParaRPr lang="pt-BR" sz="1100" b="0"/>
            </a:p>
          </xdr:txBody>
        </xdr:sp>
      </mc:Fallback>
    </mc:AlternateContent>
    <xdr:clientData/>
  </xdr:oneCellAnchor>
  <xdr:oneCellAnchor>
    <xdr:from>
      <xdr:col>3</xdr:col>
      <xdr:colOff>31389</xdr:colOff>
      <xdr:row>59</xdr:row>
      <xdr:rowOff>157297</xdr:rowOff>
    </xdr:from>
    <xdr:ext cx="982384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5" name="CaixaDeTexto 34">
              <a:extLst>
                <a:ext uri="{FF2B5EF4-FFF2-40B4-BE49-F238E27FC236}">
                  <a16:creationId xmlns:a16="http://schemas.microsoft.com/office/drawing/2014/main" id="{CC603E4E-F203-480F-9BC6-7B7647B1231C}"/>
                </a:ext>
              </a:extLst>
            </xdr:cNvPr>
            <xdr:cNvSpPr txBox="1"/>
          </xdr:nvSpPr>
          <xdr:spPr>
            <a:xfrm>
              <a:off x="2626130" y="4532228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(á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𝑟𝑒𝑎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𝑏𝑎𝑠𝑎𝑙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 b="0"/>
            </a:p>
          </xdr:txBody>
        </xdr:sp>
      </mc:Choice>
      <mc:Fallback>
        <xdr:sp macro="" textlink="">
          <xdr:nvSpPr>
            <xdr:cNvPr id="35" name="CaixaDeTexto 34">
              <a:extLst>
                <a:ext uri="{FF2B5EF4-FFF2-40B4-BE49-F238E27FC236}">
                  <a16:creationId xmlns:a16="http://schemas.microsoft.com/office/drawing/2014/main" id="{CC603E4E-F203-480F-9BC6-7B7647B1231C}"/>
                </a:ext>
              </a:extLst>
            </xdr:cNvPr>
            <xdr:cNvSpPr txBox="1"/>
          </xdr:nvSpPr>
          <xdr:spPr>
            <a:xfrm>
              <a:off x="2626130" y="4532228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(á𝑟𝑒𝑎 𝑏𝑎𝑠𝑎𝑙)</a:t>
              </a:r>
              <a:endParaRPr lang="pt-BR" sz="1100" b="0"/>
            </a:p>
          </xdr:txBody>
        </xdr:sp>
      </mc:Fallback>
    </mc:AlternateContent>
    <xdr:clientData/>
  </xdr:oneCellAnchor>
  <xdr:oneCellAnchor>
    <xdr:from>
      <xdr:col>3</xdr:col>
      <xdr:colOff>31389</xdr:colOff>
      <xdr:row>59</xdr:row>
      <xdr:rowOff>157297</xdr:rowOff>
    </xdr:from>
    <xdr:ext cx="982384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6" name="CaixaDeTexto 35">
              <a:extLst>
                <a:ext uri="{FF2B5EF4-FFF2-40B4-BE49-F238E27FC236}">
                  <a16:creationId xmlns:a16="http://schemas.microsoft.com/office/drawing/2014/main" id="{CFB30F5C-A856-4D78-BF67-4C5C283AE10B}"/>
                </a:ext>
              </a:extLst>
            </xdr:cNvPr>
            <xdr:cNvSpPr txBox="1"/>
          </xdr:nvSpPr>
          <xdr:spPr>
            <a:xfrm>
              <a:off x="2626130" y="4532228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(á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𝑟𝑒𝑎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𝑏𝑎𝑠𝑎𝑙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 b="0"/>
            </a:p>
          </xdr:txBody>
        </xdr:sp>
      </mc:Choice>
      <mc:Fallback>
        <xdr:sp macro="" textlink="">
          <xdr:nvSpPr>
            <xdr:cNvPr id="36" name="CaixaDeTexto 35">
              <a:extLst>
                <a:ext uri="{FF2B5EF4-FFF2-40B4-BE49-F238E27FC236}">
                  <a16:creationId xmlns:a16="http://schemas.microsoft.com/office/drawing/2014/main" id="{CFB30F5C-A856-4D78-BF67-4C5C283AE10B}"/>
                </a:ext>
              </a:extLst>
            </xdr:cNvPr>
            <xdr:cNvSpPr txBox="1"/>
          </xdr:nvSpPr>
          <xdr:spPr>
            <a:xfrm>
              <a:off x="2626130" y="4532228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(á𝑟𝑒𝑎 𝑏𝑎𝑠𝑎𝑙)</a:t>
              </a:r>
              <a:endParaRPr lang="pt-BR" sz="1100" b="0"/>
            </a:p>
          </xdr:txBody>
        </xdr:sp>
      </mc:Fallback>
    </mc:AlternateContent>
    <xdr:clientData/>
  </xdr:oneCellAnchor>
  <xdr:oneCellAnchor>
    <xdr:from>
      <xdr:col>3</xdr:col>
      <xdr:colOff>31389</xdr:colOff>
      <xdr:row>59</xdr:row>
      <xdr:rowOff>157297</xdr:rowOff>
    </xdr:from>
    <xdr:ext cx="982384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7" name="CaixaDeTexto 36">
              <a:extLst>
                <a:ext uri="{FF2B5EF4-FFF2-40B4-BE49-F238E27FC236}">
                  <a16:creationId xmlns:a16="http://schemas.microsoft.com/office/drawing/2014/main" id="{B9F94B5C-2F88-47FD-B8E1-DDEE4E8958DF}"/>
                </a:ext>
              </a:extLst>
            </xdr:cNvPr>
            <xdr:cNvSpPr txBox="1"/>
          </xdr:nvSpPr>
          <xdr:spPr>
            <a:xfrm>
              <a:off x="2626130" y="4532228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(á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𝑟𝑒𝑎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𝑏𝑎𝑠𝑎𝑙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 b="0"/>
            </a:p>
          </xdr:txBody>
        </xdr:sp>
      </mc:Choice>
      <mc:Fallback>
        <xdr:sp macro="" textlink="">
          <xdr:nvSpPr>
            <xdr:cNvPr id="37" name="CaixaDeTexto 36">
              <a:extLst>
                <a:ext uri="{FF2B5EF4-FFF2-40B4-BE49-F238E27FC236}">
                  <a16:creationId xmlns:a16="http://schemas.microsoft.com/office/drawing/2014/main" id="{B9F94B5C-2F88-47FD-B8E1-DDEE4E8958DF}"/>
                </a:ext>
              </a:extLst>
            </xdr:cNvPr>
            <xdr:cNvSpPr txBox="1"/>
          </xdr:nvSpPr>
          <xdr:spPr>
            <a:xfrm>
              <a:off x="2626130" y="4532228"/>
              <a:ext cx="9823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 (á𝑟𝑒𝑎 𝑏𝑎𝑠𝑎𝑙)</a:t>
              </a:r>
              <a:endParaRPr lang="pt-BR" sz="1100" b="0"/>
            </a:p>
          </xdr:txBody>
        </xdr:sp>
      </mc:Fallback>
    </mc:AlternateContent>
    <xdr:clientData/>
  </xdr:oneCellAnchor>
  <xdr:twoCellAnchor>
    <xdr:from>
      <xdr:col>5</xdr:col>
      <xdr:colOff>7260</xdr:colOff>
      <xdr:row>7</xdr:row>
      <xdr:rowOff>9524</xdr:rowOff>
    </xdr:from>
    <xdr:to>
      <xdr:col>9</xdr:col>
      <xdr:colOff>20623</xdr:colOff>
      <xdr:row>22</xdr:row>
      <xdr:rowOff>8239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6AED6AE3-755D-4027-B35E-963E20B2B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8334</xdr:colOff>
      <xdr:row>22</xdr:row>
      <xdr:rowOff>162172</xdr:rowOff>
    </xdr:from>
    <xdr:to>
      <xdr:col>9</xdr:col>
      <xdr:colOff>21697</xdr:colOff>
      <xdr:row>37</xdr:row>
      <xdr:rowOff>160886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EE59F28C-018F-46F0-8632-0A92A7DDA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11273</xdr:colOff>
      <xdr:row>40</xdr:row>
      <xdr:rowOff>8522</xdr:rowOff>
    </xdr:from>
    <xdr:to>
      <xdr:col>9</xdr:col>
      <xdr:colOff>15730</xdr:colOff>
      <xdr:row>55</xdr:row>
      <xdr:rowOff>7236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21E84FF9-7C59-4D96-A6E9-085ECF6BF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11906</xdr:colOff>
      <xdr:row>56</xdr:row>
      <xdr:rowOff>1361</xdr:rowOff>
    </xdr:from>
    <xdr:to>
      <xdr:col>9</xdr:col>
      <xdr:colOff>16363</xdr:colOff>
      <xdr:row>71</xdr:row>
      <xdr:rowOff>76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DEC263E9-58F5-4376-8B44-88751E62F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622888</xdr:colOff>
      <xdr:row>22</xdr:row>
      <xdr:rowOff>104320</xdr:rowOff>
    </xdr:from>
    <xdr:ext cx="343427" cy="17357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5" name="CaixaDeTexto 54">
              <a:extLst>
                <a:ext uri="{FF2B5EF4-FFF2-40B4-BE49-F238E27FC236}">
                  <a16:creationId xmlns:a16="http://schemas.microsoft.com/office/drawing/2014/main" id="{9C4F039C-ED52-489E-8B92-039FABE40B94}"/>
                </a:ext>
              </a:extLst>
            </xdr:cNvPr>
            <xdr:cNvSpPr txBox="1"/>
          </xdr:nvSpPr>
          <xdr:spPr>
            <a:xfrm>
              <a:off x="5792664" y="3986579"/>
              <a:ext cx="343427" cy="173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  <m:sup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55" name="CaixaDeTexto 54">
              <a:extLst>
                <a:ext uri="{FF2B5EF4-FFF2-40B4-BE49-F238E27FC236}">
                  <a16:creationId xmlns:a16="http://schemas.microsoft.com/office/drawing/2014/main" id="{9C4F039C-ED52-489E-8B92-039FABE40B94}"/>
                </a:ext>
              </a:extLst>
            </xdr:cNvPr>
            <xdr:cNvSpPr txBox="1"/>
          </xdr:nvSpPr>
          <xdr:spPr>
            <a:xfrm>
              <a:off x="5792664" y="3986579"/>
              <a:ext cx="343427" cy="173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𝑉_%^∗=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7</xdr:col>
      <xdr:colOff>6719</xdr:colOff>
      <xdr:row>23</xdr:row>
      <xdr:rowOff>92496</xdr:rowOff>
    </xdr:from>
    <xdr:ext cx="343427" cy="17357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6" name="CaixaDeTexto 55">
              <a:extLst>
                <a:ext uri="{FF2B5EF4-FFF2-40B4-BE49-F238E27FC236}">
                  <a16:creationId xmlns:a16="http://schemas.microsoft.com/office/drawing/2014/main" id="{99F9760A-479B-4252-BDB2-8DCDDC09DD8B}"/>
                </a:ext>
              </a:extLst>
            </xdr:cNvPr>
            <xdr:cNvSpPr txBox="1"/>
          </xdr:nvSpPr>
          <xdr:spPr>
            <a:xfrm>
              <a:off x="5945064" y="4138979"/>
              <a:ext cx="343427" cy="173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%</m:t>
                        </m:r>
                      </m:sub>
                      <m:sup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56" name="CaixaDeTexto 55">
              <a:extLst>
                <a:ext uri="{FF2B5EF4-FFF2-40B4-BE49-F238E27FC236}">
                  <a16:creationId xmlns:a16="http://schemas.microsoft.com/office/drawing/2014/main" id="{99F9760A-479B-4252-BDB2-8DCDDC09DD8B}"/>
                </a:ext>
              </a:extLst>
            </xdr:cNvPr>
            <xdr:cNvSpPr txBox="1"/>
          </xdr:nvSpPr>
          <xdr:spPr>
            <a:xfrm>
              <a:off x="5945064" y="4138979"/>
              <a:ext cx="343427" cy="173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𝑉_%^∗=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6</xdr:col>
      <xdr:colOff>637542</xdr:colOff>
      <xdr:row>23</xdr:row>
      <xdr:rowOff>123269</xdr:rowOff>
    </xdr:from>
    <xdr:ext cx="323550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7" name="CaixaDeTexto 56">
              <a:extLst>
                <a:ext uri="{FF2B5EF4-FFF2-40B4-BE49-F238E27FC236}">
                  <a16:creationId xmlns:a16="http://schemas.microsoft.com/office/drawing/2014/main" id="{6C7917BF-2F57-4E79-8C29-99E53170EA28}"/>
                </a:ext>
              </a:extLst>
            </xdr:cNvPr>
            <xdr:cNvSpPr txBox="1"/>
          </xdr:nvSpPr>
          <xdr:spPr>
            <a:xfrm>
              <a:off x="5807318" y="4169752"/>
              <a:ext cx="32355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p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p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57" name="CaixaDeTexto 56">
              <a:extLst>
                <a:ext uri="{FF2B5EF4-FFF2-40B4-BE49-F238E27FC236}">
                  <a16:creationId xmlns:a16="http://schemas.microsoft.com/office/drawing/2014/main" id="{6C7917BF-2F57-4E79-8C29-99E53170EA28}"/>
                </a:ext>
              </a:extLst>
            </xdr:cNvPr>
            <xdr:cNvSpPr txBox="1"/>
          </xdr:nvSpPr>
          <xdr:spPr>
            <a:xfrm>
              <a:off x="5807318" y="4169752"/>
              <a:ext cx="32355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𝑇^∗=</a:t>
              </a:r>
              <a:endParaRPr lang="pt-B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2"/>
  <sheetViews>
    <sheetView tabSelected="1" zoomScale="145" zoomScaleNormal="145" workbookViewId="0">
      <selection activeCell="C23" sqref="C23"/>
    </sheetView>
  </sheetViews>
  <sheetFormatPr defaultColWidth="11.5703125" defaultRowHeight="12.75" x14ac:dyDescent="0.2"/>
  <cols>
    <col min="3" max="3" width="15.85546875" customWidth="1"/>
    <col min="4" max="4" width="15.5703125" customWidth="1"/>
    <col min="10" max="10" width="12.7109375" customWidth="1"/>
  </cols>
  <sheetData>
    <row r="1" spans="2:9" s="3" customFormat="1" ht="18.75" x14ac:dyDescent="0.25">
      <c r="B1" s="2" t="s">
        <v>0</v>
      </c>
    </row>
    <row r="2" spans="2:9" s="3" customFormat="1" ht="15.75" x14ac:dyDescent="0.25">
      <c r="B2" s="10" t="s">
        <v>21</v>
      </c>
      <c r="C2" s="11"/>
      <c r="D2" s="11"/>
      <c r="E2" s="11"/>
      <c r="F2" s="11" t="s">
        <v>22</v>
      </c>
    </row>
    <row r="3" spans="2:9" s="3" customFormat="1" ht="15.75" x14ac:dyDescent="0.25">
      <c r="B3" s="4"/>
    </row>
    <row r="4" spans="2:9" ht="23.85" customHeight="1" x14ac:dyDescent="0.2">
      <c r="B4" s="1" t="s">
        <v>1</v>
      </c>
      <c r="C4" s="1"/>
      <c r="D4" s="1"/>
      <c r="E4" s="1"/>
      <c r="F4" s="1"/>
      <c r="G4" s="1"/>
      <c r="H4" s="1"/>
      <c r="I4" s="1"/>
    </row>
    <row r="5" spans="2:9" ht="12.75" customHeight="1" x14ac:dyDescent="0.2">
      <c r="B5" s="1" t="s">
        <v>2</v>
      </c>
      <c r="C5" s="1"/>
      <c r="D5" s="1"/>
      <c r="E5" s="1"/>
      <c r="F5" s="1"/>
      <c r="G5" s="1"/>
      <c r="H5" s="1"/>
      <c r="I5" s="1"/>
    </row>
    <row r="8" spans="2:9" x14ac:dyDescent="0.2">
      <c r="C8" s="20" t="s">
        <v>27</v>
      </c>
      <c r="D8" s="20"/>
    </row>
    <row r="9" spans="2:9" x14ac:dyDescent="0.2">
      <c r="C9" s="6" t="s">
        <v>3</v>
      </c>
      <c r="D9" s="6" t="s">
        <v>26</v>
      </c>
    </row>
    <row r="10" spans="2:9" x14ac:dyDescent="0.2">
      <c r="C10" s="15">
        <v>1880</v>
      </c>
      <c r="D10" s="17">
        <v>45.93</v>
      </c>
    </row>
    <row r="11" spans="2:9" x14ac:dyDescent="0.2">
      <c r="C11" s="15">
        <v>1300</v>
      </c>
      <c r="D11" s="17">
        <v>47.89</v>
      </c>
    </row>
    <row r="12" spans="2:9" x14ac:dyDescent="0.2">
      <c r="C12" s="15">
        <v>1400</v>
      </c>
      <c r="D12" s="17">
        <v>46.97</v>
      </c>
    </row>
    <row r="13" spans="2:9" x14ac:dyDescent="0.2">
      <c r="C13" s="15">
        <v>1180</v>
      </c>
      <c r="D13" s="17">
        <v>39.5</v>
      </c>
    </row>
    <row r="14" spans="2:9" x14ac:dyDescent="0.2">
      <c r="C14" s="15">
        <v>1400</v>
      </c>
      <c r="D14" s="17">
        <v>25.7</v>
      </c>
    </row>
    <row r="15" spans="2:9" x14ac:dyDescent="0.2">
      <c r="C15" s="15">
        <v>1600</v>
      </c>
      <c r="D15" s="17">
        <v>38.39</v>
      </c>
    </row>
    <row r="16" spans="2:9" x14ac:dyDescent="0.2">
      <c r="C16" s="15">
        <v>1180</v>
      </c>
      <c r="D16" s="17">
        <v>43.85</v>
      </c>
    </row>
    <row r="17" spans="2:7" x14ac:dyDescent="0.2">
      <c r="C17" s="15">
        <v>1000</v>
      </c>
      <c r="D17" s="17">
        <v>21.37</v>
      </c>
    </row>
    <row r="18" spans="2:7" x14ac:dyDescent="0.2">
      <c r="C18" s="15">
        <v>1780</v>
      </c>
      <c r="D18" s="17">
        <v>64.05</v>
      </c>
    </row>
    <row r="19" spans="2:7" x14ac:dyDescent="0.2">
      <c r="C19" s="15">
        <v>2500</v>
      </c>
      <c r="D19" s="17">
        <v>45.23</v>
      </c>
    </row>
    <row r="20" spans="2:7" x14ac:dyDescent="0.2">
      <c r="B20" s="22" t="s">
        <v>23</v>
      </c>
      <c r="C20" s="16">
        <f>AVERAGE(C10:C19)</f>
        <v>1522</v>
      </c>
      <c r="D20" s="16">
        <f>AVERAGE(D10:D19)</f>
        <v>41.888000000000005</v>
      </c>
    </row>
    <row r="21" spans="2:7" x14ac:dyDescent="0.2">
      <c r="B21" s="22" t="s">
        <v>24</v>
      </c>
      <c r="C21" s="14">
        <f>_xlfn.STDEV.S(C10:C19)</f>
        <v>440.0454521978383</v>
      </c>
      <c r="D21" s="14">
        <f>_xlfn.STDEV.S(D10:D19)</f>
        <v>11.950543269845259</v>
      </c>
    </row>
    <row r="22" spans="2:7" x14ac:dyDescent="0.2">
      <c r="B22" s="22" t="s">
        <v>25</v>
      </c>
      <c r="C22" s="14">
        <f>(C21/C20)*100</f>
        <v>28.91231617594207</v>
      </c>
      <c r="D22" s="14">
        <f>(D21/D20)*100</f>
        <v>28.529753795467094</v>
      </c>
    </row>
    <row r="24" spans="2:7" x14ac:dyDescent="0.2">
      <c r="C24" s="14">
        <f>C22</f>
        <v>28.91231617594207</v>
      </c>
      <c r="D24" s="14">
        <f>D22</f>
        <v>28.529753795467094</v>
      </c>
    </row>
    <row r="25" spans="2:7" x14ac:dyDescent="0.2">
      <c r="C25" s="15">
        <v>500</v>
      </c>
      <c r="D25" s="15">
        <v>500</v>
      </c>
    </row>
    <row r="26" spans="2:7" x14ac:dyDescent="0.2">
      <c r="C26" s="15"/>
      <c r="D26" s="15"/>
    </row>
    <row r="28" spans="2:7" x14ac:dyDescent="0.2">
      <c r="B28" s="18"/>
      <c r="C28" s="18"/>
      <c r="D28" s="18"/>
      <c r="E28" s="15"/>
      <c r="F28" s="15"/>
      <c r="G28" s="15"/>
    </row>
    <row r="29" spans="2:7" x14ac:dyDescent="0.2">
      <c r="B29" s="15">
        <v>100</v>
      </c>
      <c r="C29" s="15">
        <f>C22*SQRT(C25/B29)</f>
        <v>64.649904356373241</v>
      </c>
      <c r="D29" s="15">
        <f>D22*SQRT(D25/B29)</f>
        <v>63.794468867997054</v>
      </c>
      <c r="E29" s="15"/>
      <c r="F29" s="15"/>
      <c r="G29" s="15"/>
    </row>
    <row r="30" spans="2:7" x14ac:dyDescent="0.2">
      <c r="B30" s="15">
        <v>200</v>
      </c>
      <c r="C30" s="15">
        <f>C22*SQRT(C25/B30)</f>
        <v>45.714385773453238</v>
      </c>
      <c r="D30" s="15">
        <f>D22*SQRT(D25/B30)</f>
        <v>45.109501538754813</v>
      </c>
      <c r="E30" s="15"/>
      <c r="F30" s="15"/>
      <c r="G30" s="15"/>
    </row>
    <row r="31" spans="2:7" x14ac:dyDescent="0.2">
      <c r="B31" s="15">
        <v>300</v>
      </c>
      <c r="C31" s="15">
        <f>C22*SQRT(C25/B31)</f>
        <v>37.32563968323565</v>
      </c>
      <c r="D31" s="15">
        <f>D22*SQRT(D25/B31)</f>
        <v>36.831753773747302</v>
      </c>
      <c r="E31" s="15"/>
      <c r="F31" s="15"/>
      <c r="G31" s="15"/>
    </row>
    <row r="32" spans="2:7" x14ac:dyDescent="0.2">
      <c r="B32" s="15">
        <v>400</v>
      </c>
      <c r="C32" s="15">
        <f>C22*SQRT(C25/B32)</f>
        <v>32.324952178186621</v>
      </c>
      <c r="D32" s="15">
        <f>D22*SQRT(D25/B32)</f>
        <v>31.897234433998527</v>
      </c>
      <c r="E32" s="15"/>
      <c r="F32" s="15"/>
      <c r="G32" s="15"/>
    </row>
    <row r="33" spans="2:7" x14ac:dyDescent="0.2">
      <c r="B33" s="15">
        <v>500</v>
      </c>
      <c r="C33" s="15">
        <f>C22*SQRT(C25/B33)</f>
        <v>28.91231617594207</v>
      </c>
      <c r="D33" s="15">
        <f>D22*SQRT(D25/B33)</f>
        <v>28.529753795467094</v>
      </c>
      <c r="E33" s="15"/>
      <c r="F33" s="15"/>
      <c r="G33" s="15"/>
    </row>
    <row r="34" spans="2:7" x14ac:dyDescent="0.2">
      <c r="B34" s="15">
        <v>600</v>
      </c>
      <c r="C34" s="15">
        <f>C22*SQRT(C25/B34)</f>
        <v>26.393212932141626</v>
      </c>
      <c r="D34" s="15">
        <f>D22*SQRT(D25/B34)</f>
        <v>26.043982856409929</v>
      </c>
      <c r="E34" s="15"/>
      <c r="F34" s="15"/>
      <c r="G34" s="15"/>
    </row>
    <row r="35" spans="2:7" x14ac:dyDescent="0.2">
      <c r="B35" s="15">
        <v>700</v>
      </c>
      <c r="C35" s="15">
        <f>C22*SQRT(C25/B35)</f>
        <v>24.435367030153554</v>
      </c>
      <c r="D35" s="15">
        <f>D22*SQRT(D25/B35)</f>
        <v>24.112042806596058</v>
      </c>
      <c r="E35" s="15"/>
      <c r="F35" s="15"/>
      <c r="G35" s="15"/>
    </row>
    <row r="36" spans="2:7" x14ac:dyDescent="0.2">
      <c r="B36" s="15">
        <v>800</v>
      </c>
      <c r="C36" s="15">
        <f>C22*SQRT(C25/B36)</f>
        <v>22.857192886726619</v>
      </c>
      <c r="D36" s="15">
        <f>D22*SQRT(D25/B36)</f>
        <v>22.554750769377407</v>
      </c>
      <c r="E36" s="15"/>
      <c r="F36" s="15"/>
      <c r="G36" s="15"/>
    </row>
    <row r="37" spans="2:7" x14ac:dyDescent="0.2">
      <c r="B37" s="15">
        <v>900</v>
      </c>
      <c r="C37" s="15">
        <f>C22*SQRT(C25/B37)</f>
        <v>21.549968118791078</v>
      </c>
      <c r="D37" s="15">
        <f>D22*SQRT(D25/B37)</f>
        <v>21.264822955999019</v>
      </c>
      <c r="E37" s="15"/>
      <c r="F37" s="15"/>
      <c r="G37" s="15"/>
    </row>
    <row r="38" spans="2:7" x14ac:dyDescent="0.2">
      <c r="B38" s="15">
        <v>1000</v>
      </c>
      <c r="C38" s="15">
        <f>C22*SQRT(C25/B38)</f>
        <v>20.444094827818148</v>
      </c>
      <c r="D38" s="15">
        <f>D22*SQRT(D25/B38)</f>
        <v>20.173582374357427</v>
      </c>
      <c r="E38" s="15"/>
      <c r="F38" s="15"/>
      <c r="G38" s="15"/>
    </row>
    <row r="41" spans="2:7" x14ac:dyDescent="0.2">
      <c r="C41" s="20" t="s">
        <v>28</v>
      </c>
      <c r="D41" s="20"/>
    </row>
    <row r="42" spans="2:7" x14ac:dyDescent="0.2">
      <c r="C42" s="6" t="s">
        <v>3</v>
      </c>
      <c r="D42" s="6" t="s">
        <v>26</v>
      </c>
    </row>
    <row r="43" spans="2:7" x14ac:dyDescent="0.2">
      <c r="C43" s="15">
        <v>1000</v>
      </c>
      <c r="D43" s="17">
        <v>28.39</v>
      </c>
    </row>
    <row r="44" spans="2:7" x14ac:dyDescent="0.2">
      <c r="C44" s="15">
        <v>2060</v>
      </c>
      <c r="D44" s="17">
        <v>46.88</v>
      </c>
    </row>
    <row r="45" spans="2:7" x14ac:dyDescent="0.2">
      <c r="C45" s="15">
        <v>2120</v>
      </c>
      <c r="D45" s="17">
        <v>54.3</v>
      </c>
    </row>
    <row r="46" spans="2:7" x14ac:dyDescent="0.2">
      <c r="C46" s="15">
        <v>2080</v>
      </c>
      <c r="D46" s="17">
        <v>34.81</v>
      </c>
    </row>
    <row r="47" spans="2:7" x14ac:dyDescent="0.2">
      <c r="C47" s="15">
        <v>1860</v>
      </c>
      <c r="D47" s="17">
        <v>50.51</v>
      </c>
    </row>
    <row r="48" spans="2:7" x14ac:dyDescent="0.2">
      <c r="C48" s="15">
        <v>1740</v>
      </c>
      <c r="D48" s="17">
        <v>48.3</v>
      </c>
    </row>
    <row r="49" spans="2:4" x14ac:dyDescent="0.2">
      <c r="C49" s="15">
        <v>1440</v>
      </c>
      <c r="D49" s="17">
        <v>44.59</v>
      </c>
    </row>
    <row r="50" spans="2:4" x14ac:dyDescent="0.2">
      <c r="C50" s="15">
        <v>1220</v>
      </c>
      <c r="D50" s="17">
        <v>44.15</v>
      </c>
    </row>
    <row r="51" spans="2:4" x14ac:dyDescent="0.2">
      <c r="C51" s="15">
        <v>1620</v>
      </c>
      <c r="D51" s="17">
        <v>47.37</v>
      </c>
    </row>
    <row r="52" spans="2:4" x14ac:dyDescent="0.2">
      <c r="C52" s="15">
        <v>2180</v>
      </c>
      <c r="D52" s="17">
        <v>74.53</v>
      </c>
    </row>
    <row r="53" spans="2:4" x14ac:dyDescent="0.2">
      <c r="B53" s="22" t="s">
        <v>23</v>
      </c>
      <c r="C53" s="23">
        <f>AVERAGE(C43:C52)</f>
        <v>1732</v>
      </c>
      <c r="D53" s="23">
        <f>AVERAGE(D43:D52)</f>
        <v>47.382999999999996</v>
      </c>
    </row>
    <row r="54" spans="2:4" x14ac:dyDescent="0.2">
      <c r="B54" s="22" t="s">
        <v>24</v>
      </c>
      <c r="C54" s="24">
        <f>_xlfn.STDEV.S(C43:C52)</f>
        <v>407.18000387489013</v>
      </c>
      <c r="D54" s="24">
        <f>_xlfn.STDEV.S(D43:D52)</f>
        <v>12.168923124089531</v>
      </c>
    </row>
    <row r="55" spans="2:4" x14ac:dyDescent="0.2">
      <c r="B55" s="22" t="s">
        <v>25</v>
      </c>
      <c r="C55" s="24">
        <f>(C54/C53)*100</f>
        <v>23.509238099012133</v>
      </c>
      <c r="D55" s="24">
        <f>(D54/D53)*100</f>
        <v>25.682044454951207</v>
      </c>
    </row>
    <row r="57" spans="2:4" x14ac:dyDescent="0.2">
      <c r="C57" s="14">
        <f>C55</f>
        <v>23.509238099012133</v>
      </c>
      <c r="D57" s="14">
        <f>D55</f>
        <v>25.682044454951207</v>
      </c>
    </row>
    <row r="58" spans="2:4" x14ac:dyDescent="0.2">
      <c r="C58" s="15">
        <v>500</v>
      </c>
      <c r="D58" s="15">
        <v>500</v>
      </c>
    </row>
    <row r="59" spans="2:4" x14ac:dyDescent="0.2">
      <c r="C59" s="15"/>
      <c r="D59" s="15"/>
    </row>
    <row r="61" spans="2:4" x14ac:dyDescent="0.2">
      <c r="B61" s="15"/>
      <c r="C61" s="18"/>
      <c r="D61" s="18"/>
    </row>
    <row r="62" spans="2:4" x14ac:dyDescent="0.2">
      <c r="B62" s="15">
        <v>100</v>
      </c>
      <c r="C62" s="15">
        <f>C55*SQRT(C58/B62)</f>
        <v>52.568254488619061</v>
      </c>
      <c r="D62" s="15">
        <f>D55*SQRT(D58/B62)</f>
        <v>57.426797202442437</v>
      </c>
    </row>
    <row r="63" spans="2:4" x14ac:dyDescent="0.2">
      <c r="B63" s="15">
        <v>200</v>
      </c>
      <c r="C63" s="15">
        <f>C55*SQRT(C58/B63)</f>
        <v>37.171369224042706</v>
      </c>
      <c r="D63" s="15">
        <f>D55*SQRT(D58/B63)</f>
        <v>40.606877723671701</v>
      </c>
    </row>
    <row r="64" spans="2:4" x14ac:dyDescent="0.2">
      <c r="B64" s="15">
        <v>300</v>
      </c>
      <c r="C64" s="15">
        <f>C55*SQRT(C58/B64)</f>
        <v>30.350295879832967</v>
      </c>
      <c r="D64" s="15">
        <f>D55*SQRT(D58/B64)</f>
        <v>33.155376823528186</v>
      </c>
    </row>
    <row r="65" spans="2:9" x14ac:dyDescent="0.2">
      <c r="B65" s="15">
        <v>400</v>
      </c>
      <c r="C65" s="15">
        <f>C55*SQRT(C58/B65)</f>
        <v>26.284127244309531</v>
      </c>
      <c r="D65" s="15">
        <f>D55*SQRT(D58/B65)</f>
        <v>28.713398601221218</v>
      </c>
    </row>
    <row r="66" spans="2:9" x14ac:dyDescent="0.2">
      <c r="B66" s="15">
        <v>500</v>
      </c>
      <c r="C66" s="15">
        <f>C55*SQRT(C58/B66)</f>
        <v>23.509238099012133</v>
      </c>
      <c r="D66" s="15">
        <f>D55*SQRT(D58/B66)</f>
        <v>25.682044454951207</v>
      </c>
    </row>
    <row r="67" spans="2:9" x14ac:dyDescent="0.2">
      <c r="B67" s="15">
        <v>600</v>
      </c>
      <c r="C67" s="15">
        <f>C55*SQRT(C58/B67)</f>
        <v>21.460900027648027</v>
      </c>
      <c r="D67" s="15">
        <f>D55*SQRT(D58/B67)</f>
        <v>23.444391784712074</v>
      </c>
    </row>
    <row r="68" spans="2:9" x14ac:dyDescent="0.2">
      <c r="B68" s="15">
        <v>700</v>
      </c>
      <c r="C68" s="15">
        <f>C55*SQRT(C58/B68)</f>
        <v>19.868932604805849</v>
      </c>
      <c r="D68" s="15">
        <f>D55*SQRT(D58/B68)</f>
        <v>21.705289141228917</v>
      </c>
    </row>
    <row r="69" spans="2:9" x14ac:dyDescent="0.2">
      <c r="B69" s="15">
        <v>800</v>
      </c>
      <c r="C69" s="15">
        <f>C55*SQRT(C58/B69)</f>
        <v>18.585684612021353</v>
      </c>
      <c r="D69" s="15">
        <f>D55*SQRT(D58/B69)</f>
        <v>20.303438861835851</v>
      </c>
    </row>
    <row r="70" spans="2:9" x14ac:dyDescent="0.2">
      <c r="B70" s="15">
        <v>900</v>
      </c>
      <c r="C70" s="15">
        <f>C55*SQRT(C58/B70)</f>
        <v>17.522751496206354</v>
      </c>
      <c r="D70" s="15">
        <f>D55*SQRT(D58/B70)</f>
        <v>19.142265734147479</v>
      </c>
    </row>
    <row r="71" spans="2:9" x14ac:dyDescent="0.2">
      <c r="B71" s="15">
        <v>1000</v>
      </c>
      <c r="C71" s="15">
        <f>C55*SQRT(C58/B71)</f>
        <v>16.623541680340619</v>
      </c>
      <c r="D71" s="15">
        <f>D55*SQRT(D58/B71)</f>
        <v>18.159947788830369</v>
      </c>
    </row>
    <row r="74" spans="2:9" x14ac:dyDescent="0.2">
      <c r="B74" s="12" t="s">
        <v>29</v>
      </c>
    </row>
    <row r="75" spans="2:9" x14ac:dyDescent="0.2">
      <c r="B75" s="21"/>
    </row>
    <row r="76" spans="2:9" x14ac:dyDescent="0.2">
      <c r="B76" s="21"/>
    </row>
    <row r="78" spans="2:9" ht="18.75" x14ac:dyDescent="0.2">
      <c r="B78" s="2" t="s">
        <v>4</v>
      </c>
    </row>
    <row r="79" spans="2:9" ht="15.75" x14ac:dyDescent="0.2">
      <c r="B79" s="4"/>
    </row>
    <row r="80" spans="2:9" ht="23.85" customHeight="1" x14ac:dyDescent="0.2">
      <c r="B80" s="1" t="s">
        <v>5</v>
      </c>
      <c r="C80" s="1"/>
      <c r="D80" s="1"/>
      <c r="E80" s="1"/>
      <c r="F80" s="1"/>
      <c r="G80" s="1"/>
      <c r="H80" s="1"/>
      <c r="I80" s="1"/>
    </row>
    <row r="81" spans="2:10" ht="12.75" customHeight="1" x14ac:dyDescent="0.2">
      <c r="B81" s="1" t="s">
        <v>6</v>
      </c>
      <c r="C81" s="1"/>
      <c r="D81" s="1"/>
      <c r="E81" s="1"/>
      <c r="F81" s="1"/>
      <c r="G81" s="1"/>
      <c r="H81" s="1"/>
      <c r="I81" s="1"/>
    </row>
    <row r="82" spans="2:10" ht="12.75" customHeight="1" x14ac:dyDescent="0.2">
      <c r="B82" s="1" t="s">
        <v>7</v>
      </c>
      <c r="C82" s="1"/>
      <c r="D82" s="1"/>
      <c r="E82" s="1"/>
      <c r="F82" s="1"/>
      <c r="G82" s="1"/>
      <c r="H82" s="1"/>
      <c r="I82" s="1"/>
    </row>
    <row r="83" spans="2:10" ht="12.75" customHeight="1" x14ac:dyDescent="0.2">
      <c r="B83" s="1" t="s">
        <v>8</v>
      </c>
      <c r="C83" s="1"/>
      <c r="D83" s="1"/>
      <c r="E83" s="1"/>
      <c r="F83" s="1"/>
      <c r="G83" s="1"/>
      <c r="H83" s="1"/>
    </row>
    <row r="84" spans="2:10" ht="12.75" customHeight="1" x14ac:dyDescent="0.2">
      <c r="B84" s="5"/>
      <c r="C84" s="5"/>
      <c r="D84" s="5"/>
      <c r="E84" s="5"/>
      <c r="F84" s="5"/>
      <c r="G84" s="5"/>
      <c r="H84" s="5"/>
    </row>
    <row r="85" spans="2:10" ht="12.75" customHeight="1" x14ac:dyDescent="0.2">
      <c r="B85" s="1" t="s">
        <v>49</v>
      </c>
      <c r="C85" s="1"/>
      <c r="D85" s="1"/>
      <c r="E85" s="1"/>
      <c r="F85" s="1"/>
      <c r="G85" s="1"/>
      <c r="H85" s="1"/>
      <c r="I85" s="1"/>
    </row>
    <row r="86" spans="2:10" ht="12.75" customHeight="1" x14ac:dyDescent="0.2">
      <c r="B86" s="1"/>
      <c r="C86" s="1"/>
      <c r="D86" s="1"/>
      <c r="E86" s="1"/>
      <c r="F86" s="1"/>
      <c r="G86" s="1"/>
      <c r="H86" s="1"/>
      <c r="I86" s="1"/>
    </row>
    <row r="87" spans="2:10" ht="12.75" customHeight="1" x14ac:dyDescent="0.2">
      <c r="B87" s="1" t="s">
        <v>20</v>
      </c>
      <c r="C87" s="1"/>
      <c r="D87" s="1"/>
      <c r="E87" s="1"/>
      <c r="F87" s="1"/>
      <c r="G87" s="1"/>
      <c r="H87" s="1"/>
      <c r="I87" s="1"/>
    </row>
    <row r="88" spans="2:10" ht="12.75" customHeight="1" x14ac:dyDescent="0.2">
      <c r="B88" s="5"/>
      <c r="C88" s="5"/>
      <c r="D88" s="5"/>
      <c r="E88" s="5"/>
      <c r="F88" s="5"/>
      <c r="G88" s="5"/>
      <c r="H88" s="5"/>
    </row>
    <row r="90" spans="2:10" x14ac:dyDescent="0.2">
      <c r="C90" s="6" t="s">
        <v>9</v>
      </c>
      <c r="D90" s="6" t="s">
        <v>10</v>
      </c>
      <c r="E90" s="6" t="s">
        <v>11</v>
      </c>
      <c r="F90" s="6" t="s">
        <v>12</v>
      </c>
      <c r="G90" s="6" t="s">
        <v>13</v>
      </c>
      <c r="I90" s="6" t="s">
        <v>31</v>
      </c>
      <c r="J90" s="15">
        <v>20000</v>
      </c>
    </row>
    <row r="91" spans="2:10" x14ac:dyDescent="0.2">
      <c r="C91" s="6"/>
      <c r="D91" s="6" t="s">
        <v>30</v>
      </c>
      <c r="E91" s="6" t="s">
        <v>14</v>
      </c>
      <c r="F91" s="6" t="s">
        <v>15</v>
      </c>
      <c r="G91" s="6" t="s">
        <v>16</v>
      </c>
      <c r="I91" s="6" t="s">
        <v>32</v>
      </c>
      <c r="J91" s="15">
        <v>34</v>
      </c>
    </row>
    <row r="92" spans="2:10" x14ac:dyDescent="0.2">
      <c r="C92" s="6"/>
      <c r="D92" s="6" t="s">
        <v>17</v>
      </c>
      <c r="E92" s="6" t="s">
        <v>18</v>
      </c>
      <c r="F92" s="6" t="s">
        <v>19</v>
      </c>
      <c r="G92" s="6" t="s">
        <v>19</v>
      </c>
      <c r="I92" s="6" t="s">
        <v>33</v>
      </c>
      <c r="J92" s="15">
        <f>1-(J91/J90)</f>
        <v>0.99829999999999997</v>
      </c>
    </row>
    <row r="93" spans="2:10" ht="14.25" x14ac:dyDescent="0.25">
      <c r="C93" s="7">
        <v>1004</v>
      </c>
      <c r="D93" s="8">
        <v>631.25</v>
      </c>
      <c r="E93" s="7">
        <v>8.24</v>
      </c>
      <c r="F93" s="8">
        <v>5.91</v>
      </c>
      <c r="G93" s="8">
        <v>12.89</v>
      </c>
      <c r="I93" s="19" t="s">
        <v>52</v>
      </c>
      <c r="J93" s="15">
        <v>2.0350000000000001</v>
      </c>
    </row>
    <row r="94" spans="2:10" x14ac:dyDescent="0.2">
      <c r="C94" s="7">
        <v>1006</v>
      </c>
      <c r="D94" s="8">
        <v>1025</v>
      </c>
      <c r="E94" s="7">
        <v>10.32</v>
      </c>
      <c r="F94" s="8">
        <v>9.59</v>
      </c>
      <c r="G94" s="8">
        <v>11.32</v>
      </c>
      <c r="J94" s="7"/>
    </row>
    <row r="95" spans="2:10" x14ac:dyDescent="0.2">
      <c r="C95" s="7">
        <v>1007</v>
      </c>
      <c r="D95" s="8">
        <v>1006.25</v>
      </c>
      <c r="E95" s="7">
        <v>9.4700000000000006</v>
      </c>
      <c r="F95" s="8">
        <v>10.49</v>
      </c>
      <c r="G95" s="8">
        <v>10.95</v>
      </c>
      <c r="I95" s="12" t="s">
        <v>38</v>
      </c>
      <c r="J95" s="7"/>
    </row>
    <row r="96" spans="2:10" x14ac:dyDescent="0.2">
      <c r="C96" s="7">
        <v>1018</v>
      </c>
      <c r="D96" s="8">
        <v>550</v>
      </c>
      <c r="E96" s="7">
        <v>9.6199999999999992</v>
      </c>
      <c r="F96" s="8">
        <v>6.34</v>
      </c>
      <c r="G96" s="8">
        <v>14.92</v>
      </c>
      <c r="J96" s="7"/>
    </row>
    <row r="97" spans="3:15" x14ac:dyDescent="0.2">
      <c r="C97" s="7">
        <v>2003</v>
      </c>
      <c r="D97" s="8">
        <v>356.25</v>
      </c>
      <c r="E97" s="7">
        <v>1.96</v>
      </c>
      <c r="F97" s="8">
        <v>7.29</v>
      </c>
      <c r="G97" s="8">
        <v>8.3800000000000008</v>
      </c>
      <c r="I97" s="27" t="s">
        <v>39</v>
      </c>
      <c r="J97" s="27"/>
      <c r="K97" s="14" t="s">
        <v>45</v>
      </c>
      <c r="L97" s="14">
        <f>J93*SQRT(D129)</f>
        <v>89.553720523559917</v>
      </c>
    </row>
    <row r="98" spans="3:15" x14ac:dyDescent="0.2">
      <c r="C98" s="7">
        <v>2007</v>
      </c>
      <c r="D98" s="8">
        <v>606.25</v>
      </c>
      <c r="E98" s="7">
        <v>5.39</v>
      </c>
      <c r="F98" s="8">
        <v>9.41</v>
      </c>
      <c r="G98" s="8">
        <v>10.64</v>
      </c>
      <c r="I98" s="28"/>
      <c r="J98" s="28"/>
      <c r="K98" s="9" t="s">
        <v>46</v>
      </c>
      <c r="L98" s="14"/>
    </row>
    <row r="99" spans="3:15" x14ac:dyDescent="0.2">
      <c r="C99" s="7">
        <v>2012</v>
      </c>
      <c r="D99" s="8">
        <v>225</v>
      </c>
      <c r="E99" s="7">
        <v>0.79</v>
      </c>
      <c r="F99" s="8">
        <v>6.31</v>
      </c>
      <c r="G99" s="8">
        <v>6.67</v>
      </c>
      <c r="I99" s="27" t="s">
        <v>37</v>
      </c>
      <c r="J99" s="27"/>
      <c r="K99" s="15" t="s">
        <v>44</v>
      </c>
      <c r="L99" s="14">
        <f>J93*SQRT(E129)</f>
        <v>1.0597290858098669</v>
      </c>
    </row>
    <row r="100" spans="3:15" x14ac:dyDescent="0.2">
      <c r="C100" s="7">
        <v>2013</v>
      </c>
      <c r="D100" s="8">
        <v>168.75</v>
      </c>
      <c r="E100" s="7">
        <v>0.55000000000000004</v>
      </c>
      <c r="F100" s="8">
        <v>6.27</v>
      </c>
      <c r="G100" s="8">
        <v>6.42</v>
      </c>
      <c r="I100" s="28"/>
      <c r="J100" s="28"/>
      <c r="K100" s="18" t="s">
        <v>50</v>
      </c>
      <c r="L100" s="14"/>
    </row>
    <row r="101" spans="3:15" x14ac:dyDescent="0.2">
      <c r="C101" s="7">
        <v>2017</v>
      </c>
      <c r="D101" s="8">
        <v>343.75</v>
      </c>
      <c r="E101" s="7">
        <v>5.34</v>
      </c>
      <c r="F101" s="8">
        <v>13.62</v>
      </c>
      <c r="G101" s="8">
        <v>14.07</v>
      </c>
      <c r="I101" s="27" t="s">
        <v>40</v>
      </c>
      <c r="J101" s="27"/>
      <c r="K101" s="15" t="s">
        <v>42</v>
      </c>
      <c r="L101" s="14">
        <f>J93*SQRT(F129)</f>
        <v>0.72067024071726882</v>
      </c>
    </row>
    <row r="102" spans="3:15" x14ac:dyDescent="0.2">
      <c r="C102" s="7">
        <v>3009</v>
      </c>
      <c r="D102" s="8">
        <v>281.25</v>
      </c>
      <c r="E102" s="7">
        <v>1.48</v>
      </c>
      <c r="F102" s="8">
        <v>7.94</v>
      </c>
      <c r="G102" s="8">
        <v>8.19</v>
      </c>
      <c r="I102" s="28"/>
      <c r="J102" s="28"/>
      <c r="K102" s="26" t="s">
        <v>48</v>
      </c>
      <c r="L102" s="14"/>
    </row>
    <row r="103" spans="3:15" x14ac:dyDescent="0.2">
      <c r="C103" s="7">
        <v>4009</v>
      </c>
      <c r="D103" s="8">
        <v>56.25</v>
      </c>
      <c r="E103" s="7">
        <v>0.13</v>
      </c>
      <c r="F103" s="8">
        <v>5.47</v>
      </c>
      <c r="G103" s="8">
        <v>5.4</v>
      </c>
      <c r="I103" s="27" t="s">
        <v>41</v>
      </c>
      <c r="J103" s="27"/>
      <c r="K103" s="15" t="s">
        <v>43</v>
      </c>
      <c r="L103" s="14">
        <f>J93*SQRT(G129)</f>
        <v>0.90399091178935109</v>
      </c>
    </row>
    <row r="104" spans="3:15" x14ac:dyDescent="0.2">
      <c r="C104" s="7">
        <v>4010</v>
      </c>
      <c r="D104" s="8">
        <v>143.75</v>
      </c>
      <c r="E104" s="7">
        <v>0.96</v>
      </c>
      <c r="F104" s="8">
        <v>3.93</v>
      </c>
      <c r="G104" s="8">
        <v>9.2200000000000006</v>
      </c>
      <c r="J104" s="7"/>
      <c r="K104" s="18" t="s">
        <v>47</v>
      </c>
    </row>
    <row r="105" spans="3:15" x14ac:dyDescent="0.2">
      <c r="C105" s="7">
        <v>4011</v>
      </c>
      <c r="D105" s="8">
        <v>112.5</v>
      </c>
      <c r="E105" s="7">
        <v>0.35</v>
      </c>
      <c r="F105" s="8">
        <v>6.57</v>
      </c>
      <c r="G105" s="8">
        <v>6.26</v>
      </c>
    </row>
    <row r="106" spans="3:15" x14ac:dyDescent="0.2">
      <c r="C106" s="7">
        <v>4014</v>
      </c>
      <c r="D106" s="8">
        <v>18.75</v>
      </c>
      <c r="E106" s="7">
        <v>0.04</v>
      </c>
      <c r="F106" s="8">
        <v>5.33</v>
      </c>
      <c r="G106" s="8">
        <v>5.36</v>
      </c>
    </row>
    <row r="107" spans="3:15" x14ac:dyDescent="0.2">
      <c r="C107" s="7">
        <v>4016</v>
      </c>
      <c r="D107" s="8">
        <v>31.25</v>
      </c>
      <c r="E107" s="7">
        <v>0.08</v>
      </c>
      <c r="F107" s="8">
        <v>5.62</v>
      </c>
      <c r="G107" s="8">
        <v>5.69</v>
      </c>
      <c r="I107" s="12" t="s">
        <v>51</v>
      </c>
      <c r="J107" s="7"/>
      <c r="K107" s="22" t="s">
        <v>53</v>
      </c>
      <c r="L107" s="25">
        <v>10</v>
      </c>
    </row>
    <row r="108" spans="3:15" x14ac:dyDescent="0.2">
      <c r="C108" s="7">
        <v>1002</v>
      </c>
      <c r="D108" s="8">
        <v>181.25</v>
      </c>
      <c r="E108" s="7">
        <v>0.74</v>
      </c>
      <c r="F108" s="8">
        <v>6.8</v>
      </c>
      <c r="G108" s="8">
        <v>7.19</v>
      </c>
      <c r="J108" s="7"/>
    </row>
    <row r="109" spans="3:15" x14ac:dyDescent="0.2">
      <c r="C109" s="7">
        <v>1003</v>
      </c>
      <c r="D109" s="8">
        <v>87.5</v>
      </c>
      <c r="E109" s="7">
        <v>0.34</v>
      </c>
      <c r="F109" s="8">
        <v>7.55</v>
      </c>
      <c r="G109" s="8">
        <v>7.03</v>
      </c>
      <c r="I109" s="29" t="s">
        <v>39</v>
      </c>
      <c r="J109" s="29"/>
      <c r="K109" s="7" t="s">
        <v>54</v>
      </c>
      <c r="L109">
        <f>J93</f>
        <v>2.0350000000000001</v>
      </c>
      <c r="M109">
        <v>1.96</v>
      </c>
      <c r="N109">
        <v>1.96</v>
      </c>
    </row>
    <row r="110" spans="3:15" x14ac:dyDescent="0.2">
      <c r="C110" s="7">
        <v>1028</v>
      </c>
      <c r="D110" s="8">
        <v>137.5</v>
      </c>
      <c r="E110" s="7">
        <v>0.76</v>
      </c>
      <c r="F110" s="8">
        <v>8.02</v>
      </c>
      <c r="G110" s="8">
        <v>8.41</v>
      </c>
      <c r="K110" s="7" t="s">
        <v>55</v>
      </c>
      <c r="L110">
        <v>34</v>
      </c>
      <c r="M110" s="13">
        <f>(J90*(L109*D130)^2)/(J90*L107^2+(L109*D130)^2)</f>
        <v>496.50571704233005</v>
      </c>
      <c r="N110" s="13">
        <f>(J90*(M109*D130)^2)/(J90*L107^2+(M109*D130)^2)</f>
        <v>461.41141042475886</v>
      </c>
      <c r="O110" s="31">
        <f>(J90*(N109*D130)^2)/(J90*L107^2+(N109*D130)^2)</f>
        <v>461.41141042475886</v>
      </c>
    </row>
    <row r="111" spans="3:15" x14ac:dyDescent="0.2">
      <c r="C111" s="7">
        <v>1031</v>
      </c>
      <c r="D111" s="8">
        <v>125</v>
      </c>
      <c r="E111" s="7">
        <v>1.31</v>
      </c>
      <c r="F111" s="8">
        <v>2.95</v>
      </c>
      <c r="G111" s="8">
        <v>11.57</v>
      </c>
    </row>
    <row r="112" spans="3:15" x14ac:dyDescent="0.2">
      <c r="C112" s="7">
        <v>2020</v>
      </c>
      <c r="D112" s="8">
        <v>387.5</v>
      </c>
      <c r="E112" s="7">
        <v>2.72</v>
      </c>
      <c r="F112" s="8">
        <v>9.4</v>
      </c>
      <c r="G112" s="8">
        <v>9.4600000000000009</v>
      </c>
      <c r="I112" s="27" t="s">
        <v>37</v>
      </c>
      <c r="J112" s="27"/>
      <c r="K112" s="7" t="s">
        <v>54</v>
      </c>
      <c r="L112">
        <f>J93</f>
        <v>2.0350000000000001</v>
      </c>
      <c r="M112">
        <v>1.96</v>
      </c>
      <c r="N112">
        <v>1.96</v>
      </c>
    </row>
    <row r="113" spans="3:15" x14ac:dyDescent="0.2">
      <c r="C113" s="7">
        <v>4002</v>
      </c>
      <c r="D113" s="8">
        <v>200</v>
      </c>
      <c r="E113" s="7">
        <v>0.66</v>
      </c>
      <c r="F113" s="8">
        <v>6.21</v>
      </c>
      <c r="G113" s="8">
        <v>6.49</v>
      </c>
      <c r="J113" s="7"/>
      <c r="K113" s="7" t="s">
        <v>55</v>
      </c>
      <c r="L113">
        <v>34</v>
      </c>
      <c r="M113" s="13">
        <f>(J90*(L112*E130)^2)/(J90*L107^2+(L112*E130)^2)</f>
        <v>931.28959481855463</v>
      </c>
      <c r="N113" s="13">
        <f>(J90*(M112*E130)^2)/(J90*L107^2+(M112*E130)^2)</f>
        <v>866.82950349520763</v>
      </c>
      <c r="O113" s="31">
        <f>(J90*(N112*E130)^2)/(J90*L107^2+(N112*E130)^2)</f>
        <v>866.82950349520763</v>
      </c>
    </row>
    <row r="114" spans="3:15" x14ac:dyDescent="0.2">
      <c r="C114" s="7">
        <v>1025</v>
      </c>
      <c r="D114" s="8">
        <v>112.5</v>
      </c>
      <c r="E114" s="7">
        <v>0.87</v>
      </c>
      <c r="F114" s="8">
        <v>4.3</v>
      </c>
      <c r="G114" s="8">
        <v>9.91</v>
      </c>
      <c r="J114" s="7"/>
    </row>
    <row r="115" spans="3:15" x14ac:dyDescent="0.2">
      <c r="C115" s="7">
        <v>1026</v>
      </c>
      <c r="D115" s="8">
        <v>200</v>
      </c>
      <c r="E115" s="7">
        <v>1.18</v>
      </c>
      <c r="F115" s="8">
        <v>5.72</v>
      </c>
      <c r="G115" s="8">
        <v>8.67</v>
      </c>
      <c r="I115" s="27" t="s">
        <v>40</v>
      </c>
      <c r="J115" s="27"/>
      <c r="K115" s="7" t="s">
        <v>54</v>
      </c>
      <c r="L115">
        <f>J93</f>
        <v>2.0350000000000001</v>
      </c>
      <c r="M115" s="30">
        <v>2.0209999999999999</v>
      </c>
      <c r="N115" s="30">
        <v>2.0209999999999999</v>
      </c>
    </row>
    <row r="116" spans="3:15" x14ac:dyDescent="0.2">
      <c r="C116" s="7">
        <v>2037</v>
      </c>
      <c r="D116" s="8">
        <v>100</v>
      </c>
      <c r="E116" s="7">
        <v>0.49</v>
      </c>
      <c r="F116" s="8">
        <v>7.27</v>
      </c>
      <c r="G116" s="8">
        <v>7.89</v>
      </c>
      <c r="J116" s="7"/>
      <c r="K116" s="7" t="s">
        <v>55</v>
      </c>
      <c r="L116">
        <v>34</v>
      </c>
      <c r="M116" s="13">
        <f>(J90*(L115*F130)^2)/(J90*L107^2+(L115*F130)^2)</f>
        <v>39.792470979777868</v>
      </c>
      <c r="N116" s="13">
        <f>(J90*(M115*F130)^2)/(J90*L107^2+(M115*F130)^2)</f>
        <v>39.247911944524965</v>
      </c>
      <c r="O116" s="31">
        <f>(J90*(N115*F130)^2)/(J90*L107^2+(N115*F130)^2)</f>
        <v>39.247911944524965</v>
      </c>
    </row>
    <row r="117" spans="3:15" x14ac:dyDescent="0.2">
      <c r="C117" s="7">
        <v>3004</v>
      </c>
      <c r="D117" s="8">
        <v>131.25</v>
      </c>
      <c r="E117" s="7">
        <v>0.52</v>
      </c>
      <c r="F117" s="8">
        <v>6.56</v>
      </c>
      <c r="G117" s="8">
        <v>7.1</v>
      </c>
      <c r="J117" s="7"/>
    </row>
    <row r="118" spans="3:15" x14ac:dyDescent="0.2">
      <c r="C118" s="7">
        <v>3039</v>
      </c>
      <c r="D118" s="8">
        <v>6.25</v>
      </c>
      <c r="E118" s="7">
        <v>0.02</v>
      </c>
      <c r="F118" s="8">
        <v>5.7</v>
      </c>
      <c r="G118" s="8">
        <v>5.7</v>
      </c>
      <c r="I118" s="27" t="s">
        <v>41</v>
      </c>
      <c r="J118" s="27"/>
      <c r="K118" s="7" t="s">
        <v>54</v>
      </c>
      <c r="L118">
        <f>J93</f>
        <v>2.0350000000000001</v>
      </c>
      <c r="M118" s="30">
        <v>2.0209999999999999</v>
      </c>
      <c r="N118" s="30">
        <v>2.0209999999999999</v>
      </c>
    </row>
    <row r="119" spans="3:15" x14ac:dyDescent="0.2">
      <c r="C119" s="7">
        <v>3063</v>
      </c>
      <c r="D119" s="8">
        <v>68.75</v>
      </c>
      <c r="E119" s="7">
        <v>0.24</v>
      </c>
      <c r="F119" s="8">
        <v>6.25</v>
      </c>
      <c r="G119" s="8">
        <v>6.64</v>
      </c>
      <c r="K119" s="7" t="s">
        <v>55</v>
      </c>
      <c r="L119">
        <v>34</v>
      </c>
      <c r="M119" s="13">
        <f>(J90*(L118*G130)^2)/(J90*L107^2+(L118*G130)^2)</f>
        <v>41.053550168691046</v>
      </c>
      <c r="N119" s="13">
        <f>(J90*(M118*G130)^2)/(J90*L107^2+(M118*G130)^2)</f>
        <v>40.491768303891661</v>
      </c>
      <c r="O119" s="31">
        <f>(J90*(N118*G130)^2)/(J90*L107^2+(N118*G130)^2)</f>
        <v>40.491768303891661</v>
      </c>
    </row>
    <row r="120" spans="3:15" x14ac:dyDescent="0.2">
      <c r="C120" s="7">
        <v>4017</v>
      </c>
      <c r="D120" s="8">
        <v>37.5</v>
      </c>
      <c r="E120" s="7">
        <v>0.1</v>
      </c>
      <c r="F120" s="8">
        <v>5.61</v>
      </c>
      <c r="G120" s="8">
        <v>5.7</v>
      </c>
    </row>
    <row r="121" spans="3:15" x14ac:dyDescent="0.2">
      <c r="C121" s="7">
        <v>4018</v>
      </c>
      <c r="D121" s="8">
        <v>18.75</v>
      </c>
      <c r="E121" s="7">
        <v>0.04</v>
      </c>
      <c r="F121" s="8">
        <v>5.36</v>
      </c>
      <c r="G121" s="8">
        <v>5.37</v>
      </c>
    </row>
    <row r="122" spans="3:15" x14ac:dyDescent="0.2">
      <c r="C122" s="7">
        <v>1029</v>
      </c>
      <c r="D122" s="8">
        <v>125</v>
      </c>
      <c r="E122" s="7">
        <v>1.05</v>
      </c>
      <c r="F122" s="8">
        <v>3.43</v>
      </c>
      <c r="G122" s="8">
        <v>10.37</v>
      </c>
    </row>
    <row r="123" spans="3:15" x14ac:dyDescent="0.2">
      <c r="C123" s="7">
        <v>2026</v>
      </c>
      <c r="D123" s="8">
        <v>93.75</v>
      </c>
      <c r="E123" s="7">
        <v>0.28999999999999998</v>
      </c>
      <c r="F123" s="8">
        <v>6.14</v>
      </c>
      <c r="G123" s="8">
        <v>6.28</v>
      </c>
    </row>
    <row r="124" spans="3:15" x14ac:dyDescent="0.2">
      <c r="C124" s="7">
        <v>2029</v>
      </c>
      <c r="D124" s="8">
        <v>37.5</v>
      </c>
      <c r="E124" s="7">
        <v>0.11</v>
      </c>
      <c r="F124" s="8">
        <v>5.99</v>
      </c>
      <c r="G124" s="8">
        <v>6.05</v>
      </c>
    </row>
    <row r="125" spans="3:15" x14ac:dyDescent="0.2">
      <c r="C125" s="7">
        <v>2035</v>
      </c>
      <c r="D125" s="8">
        <v>50</v>
      </c>
      <c r="E125" s="7">
        <v>0.14000000000000001</v>
      </c>
      <c r="F125" s="8">
        <v>5.86</v>
      </c>
      <c r="G125" s="8">
        <v>5.91</v>
      </c>
    </row>
    <row r="126" spans="3:15" x14ac:dyDescent="0.2">
      <c r="C126" s="7">
        <v>3042</v>
      </c>
      <c r="D126" s="8">
        <v>218.75</v>
      </c>
      <c r="E126" s="7">
        <v>0.98</v>
      </c>
      <c r="F126" s="8">
        <v>7.25</v>
      </c>
      <c r="G126" s="8">
        <v>7.54</v>
      </c>
    </row>
    <row r="127" spans="3:15" x14ac:dyDescent="0.2">
      <c r="C127" s="12" t="s">
        <v>34</v>
      </c>
      <c r="D127" s="14">
        <f>AVERAGE(D93:D126)</f>
        <v>231.61764705882354</v>
      </c>
      <c r="E127" s="14">
        <f>AVERAGE(E93:E126)</f>
        <v>1.9788235294117644</v>
      </c>
      <c r="F127" s="14">
        <f>AVERAGE(F93:F126)</f>
        <v>6.6605882352941199</v>
      </c>
      <c r="G127" s="14">
        <f>AVERAGE(G93:G126)</f>
        <v>8.2252941176470582</v>
      </c>
    </row>
    <row r="128" spans="3:15" x14ac:dyDescent="0.2">
      <c r="C128" s="12" t="s">
        <v>35</v>
      </c>
      <c r="D128" s="14">
        <f>_xlfn.VAR.S(D93:D126)</f>
        <v>65956.300133689845</v>
      </c>
      <c r="E128" s="14">
        <f>_xlfn.VAR.S(E93:E126)</f>
        <v>9.2358894830659555</v>
      </c>
      <c r="F128" s="14">
        <f>_xlfn.VAR.S(F93:F126)</f>
        <v>4.2713208556149516</v>
      </c>
      <c r="G128" s="14">
        <f>_xlfn.VAR.S(G93:G126)</f>
        <v>6.7207408199643588</v>
      </c>
    </row>
    <row r="129" spans="3:7" x14ac:dyDescent="0.2">
      <c r="C129" s="12" t="s">
        <v>36</v>
      </c>
      <c r="D129" s="14">
        <f>(D128/J91)*J92</f>
        <v>1936.593365395958</v>
      </c>
      <c r="E129" s="14">
        <f>(E128/J91)*J92</f>
        <v>0.27118201385131602</v>
      </c>
      <c r="F129" s="14">
        <f>(F128/J91)*J92</f>
        <v>0.12541351794589431</v>
      </c>
      <c r="G129" s="14">
        <f>(G128/J91)*J92</f>
        <v>0.19733281060501234</v>
      </c>
    </row>
    <row r="130" spans="3:7" x14ac:dyDescent="0.2">
      <c r="C130" s="12" t="s">
        <v>56</v>
      </c>
      <c r="D130" s="14">
        <f>(SQRT(D128)/D127)*100</f>
        <v>110.88083744997479</v>
      </c>
      <c r="E130" s="14">
        <f>(SQRT(E128)/E127)*100</f>
        <v>153.57916357548041</v>
      </c>
      <c r="F130" s="14">
        <f>(SQRT(F128)/F127)*100</f>
        <v>31.029052355020063</v>
      </c>
      <c r="G130" s="14">
        <f>(SQRT(G128)/G127)*100</f>
        <v>31.51789014591105</v>
      </c>
    </row>
    <row r="132" spans="3:7" ht="12.75" customHeight="1" x14ac:dyDescent="0.2"/>
  </sheetData>
  <mergeCells count="17">
    <mergeCell ref="I115:J115"/>
    <mergeCell ref="I118:J118"/>
    <mergeCell ref="I99:J99"/>
    <mergeCell ref="I101:J101"/>
    <mergeCell ref="I103:J103"/>
    <mergeCell ref="I112:J112"/>
    <mergeCell ref="B80:I80"/>
    <mergeCell ref="C41:D41"/>
    <mergeCell ref="C8:D8"/>
    <mergeCell ref="B85:I86"/>
    <mergeCell ref="I97:J97"/>
    <mergeCell ref="B83:H83"/>
    <mergeCell ref="B87:I87"/>
    <mergeCell ref="B82:I82"/>
    <mergeCell ref="B81:I81"/>
    <mergeCell ref="B4:I4"/>
    <mergeCell ref="B5:I5"/>
  </mergeCells>
  <pageMargins left="0.78749999999999998" right="0.18263888888888899" top="1.3305555555555599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Roman,Regular"&amp;16LCF0510 inventario Florestal - 2021
Aula 08 - Exercicios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Leonardo</cp:lastModifiedBy>
  <cp:revision>13</cp:revision>
  <dcterms:created xsi:type="dcterms:W3CDTF">2021-10-07T15:22:39Z</dcterms:created>
  <dcterms:modified xsi:type="dcterms:W3CDTF">2021-11-18T23:41:06Z</dcterms:modified>
  <dc:language>pt-BR</dc:language>
</cp:coreProperties>
</file>