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ados" sheetId="1" state="visible" r:id="rId2"/>
    <sheet name="Amost. Aleatoria Simples" sheetId="2" state="visible" r:id="rId3"/>
    <sheet name="Estimador de Regressao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<sst xmlns="http://schemas.openxmlformats.org/spreadsheetml/2006/main" count="92" uniqueCount="60">
  <si>
    <t xml:space="preserve">parcela</t>
  </si>
  <si>
    <t xml:space="preserve">narv</t>
  </si>
  <si>
    <t xml:space="preserve">g</t>
  </si>
  <si>
    <t xml:space="preserve">mdap</t>
  </si>
  <si>
    <t xml:space="preserve">vol</t>
  </si>
  <si>
    <t xml:space="preserve">g.50</t>
  </si>
  <si>
    <t xml:space="preserve">Compartimento de Manejo</t>
  </si>
  <si>
    <t xml:space="preserve">Área do Compartimento</t>
  </si>
  <si>
    <t xml:space="preserve"> S = </t>
  </si>
  <si>
    <t xml:space="preserve">ha</t>
  </si>
  <si>
    <t xml:space="preserve">Tamanho da População</t>
  </si>
  <si>
    <t xml:space="preserve">N =</t>
  </si>
  <si>
    <t xml:space="preserve">Tamanho médio de parcela</t>
  </si>
  <si>
    <t xml:space="preserve">mu_x =</t>
  </si>
  <si>
    <t xml:space="preserve">Área Basal Média do Compartimento (DAP &gt;= 20)</t>
  </si>
  <si>
    <t xml:space="preserve">Tamanho da Amostra</t>
  </si>
  <si>
    <t xml:space="preserve">n=</t>
  </si>
  <si>
    <t xml:space="preserve">Média – área basal DAP &gt;= 20</t>
  </si>
  <si>
    <t xml:space="preserve">mu =</t>
  </si>
  <si>
    <t xml:space="preserve">m2/ha</t>
  </si>
  <si>
    <t xml:space="preserve">Variância</t>
  </si>
  <si>
    <t xml:space="preserve">S^2 =</t>
  </si>
  <si>
    <t xml:space="preserve">(m2/ha)^2</t>
  </si>
  <si>
    <t xml:space="preserve">Variância da Média</t>
  </si>
  <si>
    <t xml:space="preserve">Cor. Pop. Finita =</t>
  </si>
  <si>
    <t xml:space="preserve">Var( mu ) =</t>
  </si>
  <si>
    <t xml:space="preserve">Estatística t</t>
  </si>
  <si>
    <t xml:space="preserve">t =</t>
  </si>
  <si>
    <t xml:space="preserve">Erro Amostral</t>
  </si>
  <si>
    <t xml:space="preserve">Erroa Amostral %</t>
  </si>
  <si>
    <t xml:space="preserve">%</t>
  </si>
  <si>
    <t xml:space="preserve">Tamanho de Amostra Adequado</t>
  </si>
  <si>
    <t xml:space="preserve">Erro Amostral Desejado</t>
  </si>
  <si>
    <t xml:space="preserve">E_% =</t>
  </si>
  <si>
    <t xml:space="preserve">Coeficiente de Variação</t>
  </si>
  <si>
    <t xml:space="preserve">V_% =</t>
  </si>
  <si>
    <t xml:space="preserve">Iteração</t>
  </si>
  <si>
    <t xml:space="preserve">t</t>
  </si>
  <si>
    <t xml:space="preserve">n*</t>
  </si>
  <si>
    <t xml:space="preserve">x_i^2</t>
  </si>
  <si>
    <t xml:space="preserve">y_i^2</t>
  </si>
  <si>
    <t xml:space="preserve">x_i y_i</t>
  </si>
  <si>
    <t xml:space="preserve">Área Basal Média (DAP &gt;= 50)</t>
  </si>
  <si>
    <t xml:space="preserve">n =</t>
  </si>
  <si>
    <t xml:space="preserve">X – área basal DAP &gt;= 50</t>
  </si>
  <si>
    <t xml:space="preserve">mu_x.hat =</t>
  </si>
  <si>
    <t xml:space="preserve">Y – área basal DAP &gt;= 20</t>
  </si>
  <si>
    <t xml:space="preserve">mu_y.hat =</t>
  </si>
  <si>
    <t xml:space="preserve">Soma( x_i ) =</t>
  </si>
  <si>
    <t xml:space="preserve">Soma( y_i ) =</t>
  </si>
  <si>
    <t xml:space="preserve">Soma(x_i^2) =</t>
  </si>
  <si>
    <t xml:space="preserve">Soma(y_i^2) =</t>
  </si>
  <si>
    <t xml:space="preserve">Soma(x_i y_i) =</t>
  </si>
  <si>
    <t xml:space="preserve">Beta =</t>
  </si>
  <si>
    <t xml:space="preserve">Variância Populacional</t>
  </si>
  <si>
    <t xml:space="preserve">s^2_L =</t>
  </si>
  <si>
    <t xml:space="preserve">Estimativa da Média de Y</t>
  </si>
  <si>
    <t xml:space="preserve">mu_L =</t>
  </si>
  <si>
    <t xml:space="preserve">Var( mu_L ) =</t>
  </si>
  <si>
    <t xml:space="preserve">Erro Amostral 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</si>
</sst>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0"/>
    <numFmt numFmtId="167" formatCode="#,##0.0000"/>
    <numFmt numFmtId="168" formatCode="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212" zoomScaleNormal="212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6.98"/>
    <col collapsed="false" customWidth="true" hidden="false" outlineLevel="0" max="4" min="3" style="0" width="6.01"/>
    <col collapsed="false" customWidth="true" hidden="false" outlineLevel="0" max="5" min="5" style="0" width="6.98"/>
    <col collapsed="false" customWidth="true" hidden="false" outlineLevel="0" max="6" min="6" style="0" width="6.01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customFormat="false" ht="12.8" hidden="false" customHeight="false" outlineLevel="0" collapsed="false">
      <c r="A2" s="0" t="n">
        <v>1</v>
      </c>
      <c r="B2" s="0" t="n">
        <v>162.86</v>
      </c>
      <c r="C2" s="0" t="n">
        <v>17.89</v>
      </c>
      <c r="D2" s="0" t="n">
        <v>31.4</v>
      </c>
      <c r="E2" s="0" t="n">
        <v>187.22</v>
      </c>
      <c r="F2" s="0" t="n">
        <v>9.39</v>
      </c>
    </row>
    <row r="3" customFormat="false" ht="12.8" hidden="false" customHeight="false" outlineLevel="0" collapsed="false">
      <c r="A3" s="0" t="n">
        <v>2</v>
      </c>
      <c r="B3" s="0" t="n">
        <v>125.71</v>
      </c>
      <c r="C3" s="0" t="n">
        <v>9.08</v>
      </c>
      <c r="D3" s="0" t="n">
        <v>27.38</v>
      </c>
      <c r="E3" s="0" t="n">
        <v>80</v>
      </c>
      <c r="F3" s="0" t="n">
        <v>2.47</v>
      </c>
    </row>
    <row r="4" customFormat="false" ht="12.8" hidden="false" customHeight="false" outlineLevel="0" collapsed="false">
      <c r="A4" s="0" t="n">
        <v>3</v>
      </c>
      <c r="B4" s="0" t="n">
        <v>151.43</v>
      </c>
      <c r="C4" s="0" t="n">
        <v>13.92</v>
      </c>
      <c r="D4" s="0" t="n">
        <v>29.59</v>
      </c>
      <c r="E4" s="0" t="n">
        <v>137.61</v>
      </c>
      <c r="F4" s="0" t="n">
        <v>6.4</v>
      </c>
    </row>
    <row r="5" customFormat="false" ht="12.8" hidden="false" customHeight="false" outlineLevel="0" collapsed="false">
      <c r="A5" s="0" t="n">
        <v>4</v>
      </c>
      <c r="B5" s="0" t="n">
        <v>140</v>
      </c>
      <c r="C5" s="0" t="n">
        <v>9.58</v>
      </c>
      <c r="D5" s="0" t="n">
        <v>26.68</v>
      </c>
      <c r="E5" s="0" t="n">
        <v>83.77</v>
      </c>
      <c r="F5" s="0" t="n">
        <v>2.71</v>
      </c>
    </row>
    <row r="6" customFormat="false" ht="12.8" hidden="false" customHeight="false" outlineLevel="0" collapsed="false">
      <c r="A6" s="0" t="n">
        <v>5</v>
      </c>
      <c r="B6" s="0" t="n">
        <v>140</v>
      </c>
      <c r="C6" s="0" t="n">
        <v>8.51</v>
      </c>
      <c r="D6" s="0" t="n">
        <v>25.01</v>
      </c>
      <c r="E6" s="0" t="n">
        <v>73.01</v>
      </c>
      <c r="F6" s="0" t="n">
        <v>1.92</v>
      </c>
    </row>
    <row r="7" customFormat="false" ht="12.8" hidden="false" customHeight="false" outlineLevel="0" collapsed="false">
      <c r="A7" s="0" t="n">
        <v>6</v>
      </c>
      <c r="B7" s="0" t="n">
        <v>111.43</v>
      </c>
      <c r="C7" s="0" t="n">
        <v>7.61</v>
      </c>
      <c r="D7" s="0" t="n">
        <v>25.51</v>
      </c>
      <c r="E7" s="0" t="n">
        <v>71.63</v>
      </c>
      <c r="F7" s="0" t="n">
        <v>2.24</v>
      </c>
    </row>
    <row r="8" customFormat="false" ht="12.8" hidden="false" customHeight="false" outlineLevel="0" collapsed="false">
      <c r="A8" s="0" t="n">
        <v>7</v>
      </c>
      <c r="B8" s="0" t="n">
        <v>137.14</v>
      </c>
      <c r="C8" s="0" t="n">
        <v>11.25</v>
      </c>
      <c r="D8" s="0" t="n">
        <v>28.08</v>
      </c>
      <c r="E8" s="0" t="n">
        <v>106.25</v>
      </c>
      <c r="F8" s="0" t="n">
        <v>3.78</v>
      </c>
    </row>
    <row r="9" customFormat="false" ht="12.8" hidden="false" customHeight="false" outlineLevel="0" collapsed="false">
      <c r="A9" s="0" t="n">
        <v>8</v>
      </c>
      <c r="B9" s="0" t="n">
        <v>131.43</v>
      </c>
      <c r="C9" s="0" t="n">
        <v>17.63</v>
      </c>
      <c r="D9" s="0" t="n">
        <v>34.57</v>
      </c>
      <c r="E9" s="0" t="n">
        <v>192.63</v>
      </c>
      <c r="F9" s="0" t="n">
        <v>10.75</v>
      </c>
    </row>
    <row r="10" customFormat="false" ht="12.8" hidden="false" customHeight="false" outlineLevel="0" collapsed="false">
      <c r="A10" s="0" t="n">
        <v>9</v>
      </c>
      <c r="B10" s="0" t="n">
        <v>165.71</v>
      </c>
      <c r="C10" s="0" t="n">
        <v>12.26</v>
      </c>
      <c r="D10" s="0" t="n">
        <v>27.97</v>
      </c>
      <c r="E10" s="0" t="n">
        <v>107.8</v>
      </c>
      <c r="F10" s="0" t="n">
        <v>2.74</v>
      </c>
    </row>
    <row r="11" customFormat="false" ht="12.8" hidden="false" customHeight="false" outlineLevel="0" collapsed="false">
      <c r="A11" s="0" t="n">
        <v>10</v>
      </c>
      <c r="B11" s="0" t="n">
        <v>145.71</v>
      </c>
      <c r="C11" s="0" t="n">
        <v>12.52</v>
      </c>
      <c r="D11" s="0" t="n">
        <v>29.37</v>
      </c>
      <c r="E11" s="0" t="n">
        <v>116.93</v>
      </c>
      <c r="F11" s="0" t="n">
        <v>5.34</v>
      </c>
    </row>
    <row r="12" customFormat="false" ht="12.8" hidden="false" customHeight="false" outlineLevel="0" collapsed="false">
      <c r="A12" s="0" t="n">
        <v>11</v>
      </c>
      <c r="B12" s="0" t="n">
        <v>140</v>
      </c>
      <c r="C12" s="0" t="n">
        <v>14.97</v>
      </c>
      <c r="D12" s="0" t="n">
        <v>32.77</v>
      </c>
      <c r="E12" s="0" t="n">
        <v>146.16</v>
      </c>
      <c r="F12" s="0" t="n">
        <v>8.41</v>
      </c>
    </row>
    <row r="13" customFormat="false" ht="12.8" hidden="false" customHeight="false" outlineLevel="0" collapsed="false">
      <c r="A13" s="0" t="n">
        <v>12</v>
      </c>
      <c r="B13" s="0" t="n">
        <v>137.14</v>
      </c>
      <c r="C13" s="0" t="n">
        <v>15.17</v>
      </c>
      <c r="D13" s="0" t="n">
        <v>32.93</v>
      </c>
      <c r="E13" s="0" t="n">
        <v>152.77</v>
      </c>
      <c r="F13" s="0" t="n">
        <v>7.1</v>
      </c>
    </row>
    <row r="14" customFormat="false" ht="12.8" hidden="false" customHeight="false" outlineLevel="0" collapsed="false">
      <c r="A14" s="0" t="n">
        <v>13</v>
      </c>
      <c r="B14" s="0" t="n">
        <v>165.71</v>
      </c>
      <c r="C14" s="0" t="n">
        <v>10.25</v>
      </c>
      <c r="D14" s="0" t="n">
        <v>25.8</v>
      </c>
      <c r="E14" s="0" t="n">
        <v>85.49</v>
      </c>
      <c r="F14" s="0" t="n">
        <v>1.81</v>
      </c>
    </row>
    <row r="15" customFormat="false" ht="12.8" hidden="false" customHeight="false" outlineLevel="0" collapsed="false">
      <c r="A15" s="0" t="n">
        <v>14</v>
      </c>
      <c r="B15" s="0" t="n">
        <v>94.29</v>
      </c>
      <c r="C15" s="0" t="n">
        <v>7.27</v>
      </c>
      <c r="D15" s="0" t="n">
        <v>27.46</v>
      </c>
      <c r="E15" s="0" t="n">
        <v>66.84</v>
      </c>
      <c r="F15" s="0" t="n">
        <v>2.86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false" showOutlineSymbols="true" defaultGridColor="true" view="normal" topLeftCell="A9" colorId="64" zoomScale="212" zoomScaleNormal="212" zoomScalePageLayoutView="100" workbookViewId="0">
      <selection pane="topLeft" activeCell="C18" activeCellId="0" sqref="C1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1" width="15.64"/>
  </cols>
  <sheetData>
    <row r="1" customFormat="false" ht="12.8" hidden="false" customHeight="false" outlineLevel="0" collapsed="false">
      <c r="A1" s="2" t="s">
        <v>6</v>
      </c>
    </row>
    <row r="2" customFormat="false" ht="12.8" hidden="false" customHeight="false" outlineLevel="0" collapsed="false">
      <c r="A2" s="0" t="s">
        <v>7</v>
      </c>
      <c r="B2" s="1" t="s">
        <v>8</v>
      </c>
      <c r="C2" s="0" t="n">
        <v>24.5</v>
      </c>
      <c r="D2" s="0" t="s">
        <v>9</v>
      </c>
    </row>
    <row r="3" customFormat="false" ht="12.8" hidden="false" customHeight="false" outlineLevel="0" collapsed="false">
      <c r="A3" s="0" t="s">
        <v>10</v>
      </c>
      <c r="B3" s="1" t="s">
        <v>11</v>
      </c>
      <c r="C3" s="0" t="n">
        <v>70</v>
      </c>
    </row>
    <row r="4" customFormat="false" ht="12.8" hidden="false" customHeight="false" outlineLevel="0" collapsed="false">
      <c r="A4" s="0" t="s">
        <v>12</v>
      </c>
      <c r="B4" s="1" t="s">
        <v>13</v>
      </c>
      <c r="C4" s="3" t="n">
        <v>5.180449</v>
      </c>
    </row>
    <row r="5" customFormat="false" ht="12.8" hidden="false" customHeight="false" outlineLevel="0" collapsed="false">
      <c r="C5" s="3"/>
    </row>
    <row r="6" customFormat="false" ht="12.8" hidden="false" customHeight="false" outlineLevel="0" collapsed="false">
      <c r="C6" s="3"/>
    </row>
    <row r="7" customFormat="false" ht="12.8" hidden="false" customHeight="false" outlineLevel="0" collapsed="false">
      <c r="A7" s="2" t="s">
        <v>14</v>
      </c>
      <c r="C7" s="3"/>
    </row>
    <row r="8" customFormat="false" ht="12.8" hidden="false" customHeight="false" outlineLevel="0" collapsed="false">
      <c r="C8" s="3"/>
    </row>
    <row r="9" customFormat="false" ht="12.8" hidden="false" customHeight="false" outlineLevel="0" collapsed="false">
      <c r="A9" s="0" t="s">
        <v>15</v>
      </c>
      <c r="B9" s="1" t="s">
        <v>16</v>
      </c>
      <c r="C9" s="4" t="n">
        <v>14</v>
      </c>
    </row>
    <row r="10" customFormat="false" ht="12.8" hidden="false" customHeight="false" outlineLevel="0" collapsed="false">
      <c r="A10" s="0" t="s">
        <v>17</v>
      </c>
      <c r="B10" s="1" t="s">
        <v>18</v>
      </c>
      <c r="C10" s="3" t="n">
        <f aca="false">AVERAGE(Dados!C2:C15)</f>
        <v>11.9935714285714</v>
      </c>
      <c r="D10" s="0" t="s">
        <v>19</v>
      </c>
    </row>
    <row r="11" customFormat="false" ht="12.8" hidden="false" customHeight="false" outlineLevel="0" collapsed="false">
      <c r="A11" s="0" t="s">
        <v>20</v>
      </c>
      <c r="B11" s="1" t="s">
        <v>21</v>
      </c>
      <c r="C11" s="5" t="n">
        <f aca="false">VAR(Dados!C2:C15)</f>
        <v>12.3935016483516</v>
      </c>
      <c r="D11" s="0" t="s">
        <v>22</v>
      </c>
    </row>
    <row r="12" customFormat="false" ht="12.8" hidden="false" customHeight="false" outlineLevel="0" collapsed="false">
      <c r="B12" s="0"/>
      <c r="C12" s="5"/>
    </row>
    <row r="13" customFormat="false" ht="12.8" hidden="false" customHeight="false" outlineLevel="0" collapsed="false">
      <c r="A13" s="0" t="s">
        <v>23</v>
      </c>
      <c r="B13" s="0" t="s">
        <v>24</v>
      </c>
      <c r="C13" s="5" t="n">
        <f aca="false">1-C9/C3</f>
        <v>0.8</v>
      </c>
    </row>
    <row r="14" customFormat="false" ht="12.8" hidden="false" customHeight="false" outlineLevel="0" collapsed="false">
      <c r="B14" s="1" t="s">
        <v>25</v>
      </c>
      <c r="C14" s="5" t="n">
        <f aca="false">(C11/C9)*C13</f>
        <v>0.708200094191523</v>
      </c>
    </row>
    <row r="16" customFormat="false" ht="12.8" hidden="false" customHeight="false" outlineLevel="0" collapsed="false">
      <c r="A16" s="0" t="s">
        <v>26</v>
      </c>
      <c r="B16" s="1" t="s">
        <v>27</v>
      </c>
      <c r="C16" s="3" t="n">
        <f aca="false">_xlfn.T.INV(0.975,C9-1)</f>
        <v>2.16036865646279</v>
      </c>
    </row>
    <row r="17" customFormat="false" ht="12.8" hidden="false" customHeight="false" outlineLevel="0" collapsed="false">
      <c r="A17" s="0" t="s">
        <v>28</v>
      </c>
      <c r="C17" s="3" t="n">
        <f aca="false">C16*SQRT(C14)</f>
        <v>1.81805014570274</v>
      </c>
      <c r="D17" s="0" t="s">
        <v>19</v>
      </c>
    </row>
    <row r="18" customFormat="false" ht="12.8" hidden="false" customHeight="false" outlineLevel="0" collapsed="false">
      <c r="A18" s="0" t="s">
        <v>29</v>
      </c>
      <c r="C18" s="6" t="n">
        <f aca="false">C17/C10*100</f>
        <v>15.1585385264954</v>
      </c>
      <c r="D18" s="0" t="s">
        <v>30</v>
      </c>
    </row>
    <row r="21" customFormat="false" ht="12.8" hidden="false" customHeight="false" outlineLevel="0" collapsed="false">
      <c r="A21" s="2" t="s">
        <v>31</v>
      </c>
    </row>
    <row r="23" customFormat="false" ht="12.8" hidden="false" customHeight="false" outlineLevel="0" collapsed="false">
      <c r="A23" s="0" t="s">
        <v>32</v>
      </c>
      <c r="B23" s="1" t="s">
        <v>33</v>
      </c>
      <c r="C23" s="7" t="n">
        <v>5</v>
      </c>
    </row>
    <row r="24" customFormat="false" ht="12.8" hidden="false" customHeight="false" outlineLevel="0" collapsed="false">
      <c r="A24" s="0" t="s">
        <v>34</v>
      </c>
      <c r="B24" s="1" t="s">
        <v>35</v>
      </c>
      <c r="C24" s="3" t="n">
        <f aca="false">(SQRT(C11)/C10)*100</f>
        <v>29.3527292387235</v>
      </c>
    </row>
    <row r="26" customFormat="false" ht="12.8" hidden="false" customHeight="false" outlineLevel="0" collapsed="false">
      <c r="B26" s="7" t="s">
        <v>36</v>
      </c>
      <c r="C26" s="7" t="s">
        <v>37</v>
      </c>
      <c r="D26" s="7" t="s">
        <v>38</v>
      </c>
    </row>
    <row r="27" customFormat="false" ht="12.8" hidden="false" customHeight="false" outlineLevel="0" collapsed="false">
      <c r="B27" s="7" t="n">
        <v>1</v>
      </c>
      <c r="C27" s="8" t="n">
        <f aca="false">C16</f>
        <v>2.16036865646279</v>
      </c>
      <c r="D27" s="7" t="n">
        <f aca="false">_xlfn.CEILING.MATH( ( (C27^2 * $C$24^2*$C$3)/(($C$3*$C$23^2)+(C27^2*$C$24^2))) )</f>
        <v>49</v>
      </c>
    </row>
    <row r="28" customFormat="false" ht="12.8" hidden="false" customHeight="false" outlineLevel="0" collapsed="false">
      <c r="B28" s="7" t="n">
        <v>2</v>
      </c>
      <c r="C28" s="8" t="n">
        <f aca="false">_xlfn.T.INV(0.975,D27-1)</f>
        <v>2.01063475762423</v>
      </c>
      <c r="D28" s="7" t="n">
        <f aca="false">_xlfn.CEILING.MATH( ( (C28^2 * $C$24^2*$C$3)/(($C$3*$C$23^2)+(C28^2*$C$24^2))) )</f>
        <v>47</v>
      </c>
    </row>
    <row r="29" customFormat="false" ht="12.8" hidden="false" customHeight="false" outlineLevel="0" collapsed="false">
      <c r="B29" s="7" t="n">
        <v>3</v>
      </c>
      <c r="C29" s="8" t="n">
        <f aca="false">_xlfn.T.INV(0.975,D28-1)</f>
        <v>2.01289559891943</v>
      </c>
      <c r="D29" s="7" t="n">
        <f aca="false">_xlfn.CEILING.MATH( ( (C29^2 * $C$24^2*$C$3)/(($C$3*$C$23^2)+(C29^2*$C$24^2))) )</f>
        <v>47</v>
      </c>
    </row>
    <row r="30" customFormat="false" ht="12.8" hidden="false" customHeight="false" outlineLevel="0" collapsed="false">
      <c r="B30" s="7" t="n">
        <v>4</v>
      </c>
      <c r="C30" s="8" t="n">
        <f aca="false">_xlfn.T.INV(0.975,D29-1)</f>
        <v>2.01289559891943</v>
      </c>
      <c r="D30" s="7" t="n">
        <f aca="false">_xlfn.CEILING.MATH( ( (C30^2 * $C$24^2*$C$3)/(($C$3*$C$23^2)+(C30^2*$C$24^2))) )</f>
        <v>47</v>
      </c>
    </row>
    <row r="31" customFormat="false" ht="12.8" hidden="false" customHeight="false" outlineLevel="0" collapsed="false">
      <c r="B31" s="7"/>
      <c r="C31" s="7"/>
      <c r="D31" s="7"/>
    </row>
    <row r="32" customFormat="false" ht="12.8" hidden="false" customHeight="false" outlineLevel="0" collapsed="false">
      <c r="B32" s="7"/>
      <c r="C32" s="7"/>
      <c r="D32" s="7"/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212" zoomScaleNormal="212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6.08"/>
    <col collapsed="false" customWidth="true" hidden="false" outlineLevel="0" max="2" min="2" style="1" width="17.1"/>
  </cols>
  <sheetData>
    <row r="1" customFormat="false" ht="12.8" hidden="false" customHeight="false" outlineLevel="0" collapsed="false">
      <c r="A1" s="2" t="s">
        <v>6</v>
      </c>
    </row>
    <row r="2" customFormat="false" ht="12.8" hidden="false" customHeight="false" outlineLevel="0" collapsed="false">
      <c r="A2" s="0" t="s">
        <v>7</v>
      </c>
      <c r="B2" s="1" t="s">
        <v>8</v>
      </c>
      <c r="C2" s="0" t="n">
        <v>24.5</v>
      </c>
      <c r="D2" s="0" t="s">
        <v>9</v>
      </c>
      <c r="F2" s="0" t="s">
        <v>0</v>
      </c>
      <c r="G2" s="0" t="s">
        <v>39</v>
      </c>
      <c r="H2" s="0" t="s">
        <v>40</v>
      </c>
      <c r="I2" s="0" t="s">
        <v>41</v>
      </c>
    </row>
    <row r="3" customFormat="false" ht="12.8" hidden="false" customHeight="false" outlineLevel="0" collapsed="false">
      <c r="A3" s="0" t="s">
        <v>10</v>
      </c>
      <c r="B3" s="1" t="s">
        <v>11</v>
      </c>
      <c r="C3" s="0" t="n">
        <v>70</v>
      </c>
    </row>
    <row r="4" customFormat="false" ht="12.8" hidden="false" customHeight="false" outlineLevel="0" collapsed="false">
      <c r="A4" s="0" t="s">
        <v>42</v>
      </c>
      <c r="B4" s="1" t="s">
        <v>13</v>
      </c>
      <c r="C4" s="3" t="n">
        <v>5.180449</v>
      </c>
      <c r="D4" s="0" t="s">
        <v>19</v>
      </c>
      <c r="F4" s="0" t="n">
        <v>1</v>
      </c>
      <c r="G4" s="0" t="n">
        <f aca="false">Dados!F2^2</f>
        <v>88.1721</v>
      </c>
      <c r="H4" s="0" t="n">
        <f aca="false">Dados!C2^2</f>
        <v>320.0521</v>
      </c>
      <c r="I4" s="0" t="n">
        <f aca="false">Dados!C2*Dados!F2</f>
        <v>167.9871</v>
      </c>
    </row>
    <row r="5" customFormat="false" ht="12.8" hidden="false" customHeight="false" outlineLevel="0" collapsed="false">
      <c r="C5" s="3"/>
      <c r="F5" s="0" t="n">
        <v>2</v>
      </c>
      <c r="G5" s="0" t="n">
        <f aca="false">Dados!F3^2</f>
        <v>6.1009</v>
      </c>
      <c r="H5" s="0" t="n">
        <f aca="false">Dados!C3^2</f>
        <v>82.4464</v>
      </c>
      <c r="I5" s="0" t="n">
        <f aca="false">Dados!C3*Dados!F3</f>
        <v>22.4276</v>
      </c>
    </row>
    <row r="6" customFormat="false" ht="12.8" hidden="false" customHeight="false" outlineLevel="0" collapsed="false">
      <c r="C6" s="3"/>
      <c r="F6" s="0" t="n">
        <v>3</v>
      </c>
      <c r="G6" s="0" t="n">
        <f aca="false">Dados!F4^2</f>
        <v>40.96</v>
      </c>
      <c r="H6" s="0" t="n">
        <f aca="false">Dados!C4^2</f>
        <v>193.7664</v>
      </c>
      <c r="I6" s="0" t="n">
        <f aca="false">Dados!C4*Dados!F4</f>
        <v>89.088</v>
      </c>
    </row>
    <row r="7" customFormat="false" ht="12.8" hidden="false" customHeight="false" outlineLevel="0" collapsed="false">
      <c r="A7" s="2" t="s">
        <v>14</v>
      </c>
      <c r="C7" s="3"/>
      <c r="F7" s="0" t="n">
        <v>4</v>
      </c>
      <c r="G7" s="0" t="n">
        <f aca="false">Dados!F5^2</f>
        <v>7.3441</v>
      </c>
      <c r="H7" s="0" t="n">
        <f aca="false">Dados!C5^2</f>
        <v>91.7764</v>
      </c>
      <c r="I7" s="0" t="n">
        <f aca="false">Dados!C5*Dados!F5</f>
        <v>25.9618</v>
      </c>
    </row>
    <row r="8" customFormat="false" ht="12.8" hidden="false" customHeight="false" outlineLevel="0" collapsed="false">
      <c r="A8" s="0" t="s">
        <v>15</v>
      </c>
      <c r="B8" s="1" t="s">
        <v>43</v>
      </c>
      <c r="C8" s="6" t="n">
        <v>14</v>
      </c>
      <c r="F8" s="0" t="n">
        <v>5</v>
      </c>
      <c r="G8" s="0" t="n">
        <f aca="false">Dados!F6^2</f>
        <v>3.6864</v>
      </c>
      <c r="H8" s="0" t="n">
        <f aca="false">Dados!C6^2</f>
        <v>72.4201</v>
      </c>
      <c r="I8" s="0" t="n">
        <f aca="false">Dados!C6*Dados!F6</f>
        <v>16.3392</v>
      </c>
    </row>
    <row r="9" customFormat="false" ht="12.8" hidden="false" customHeight="false" outlineLevel="0" collapsed="false">
      <c r="A9" s="0" t="s">
        <v>44</v>
      </c>
      <c r="B9" s="1" t="s">
        <v>45</v>
      </c>
      <c r="C9" s="3" t="n">
        <f aca="false">AVERAGE(Dados!F2:F15)</f>
        <v>4.85142857142857</v>
      </c>
      <c r="D9" s="0" t="s">
        <v>19</v>
      </c>
      <c r="F9" s="0" t="n">
        <v>6</v>
      </c>
      <c r="G9" s="0" t="n">
        <f aca="false">Dados!F7^2</f>
        <v>5.0176</v>
      </c>
      <c r="H9" s="0" t="n">
        <f aca="false">Dados!C7^2</f>
        <v>57.9121</v>
      </c>
      <c r="I9" s="0" t="n">
        <f aca="false">Dados!C7*Dados!F7</f>
        <v>17.0464</v>
      </c>
    </row>
    <row r="10" customFormat="false" ht="12.8" hidden="false" customHeight="false" outlineLevel="0" collapsed="false">
      <c r="A10" s="0" t="s">
        <v>46</v>
      </c>
      <c r="B10" s="1" t="s">
        <v>47</v>
      </c>
      <c r="C10" s="3" t="n">
        <f aca="false">AVERAGE(Dados!C2:C15)</f>
        <v>11.9935714285714</v>
      </c>
      <c r="D10" s="0" t="s">
        <v>19</v>
      </c>
      <c r="F10" s="0" t="n">
        <v>7</v>
      </c>
      <c r="G10" s="0" t="n">
        <f aca="false">Dados!F8^2</f>
        <v>14.2884</v>
      </c>
      <c r="H10" s="0" t="n">
        <f aca="false">Dados!C8^2</f>
        <v>126.5625</v>
      </c>
      <c r="I10" s="0" t="n">
        <f aca="false">Dados!C8*Dados!F8</f>
        <v>42.525</v>
      </c>
    </row>
    <row r="11" customFormat="false" ht="12.8" hidden="false" customHeight="false" outlineLevel="0" collapsed="false">
      <c r="F11" s="0" t="n">
        <v>8</v>
      </c>
      <c r="G11" s="0" t="n">
        <f aca="false">Dados!F9^2</f>
        <v>115.5625</v>
      </c>
      <c r="H11" s="0" t="n">
        <f aca="false">Dados!C9^2</f>
        <v>310.8169</v>
      </c>
      <c r="I11" s="0" t="n">
        <f aca="false">Dados!C9*Dados!F9</f>
        <v>189.5225</v>
      </c>
    </row>
    <row r="12" customFormat="false" ht="12.8" hidden="false" customHeight="false" outlineLevel="0" collapsed="false">
      <c r="B12" s="1" t="s">
        <v>48</v>
      </c>
      <c r="C12" s="0" t="n">
        <f aca="false">SUM(Dados!F2:F15)</f>
        <v>67.92</v>
      </c>
      <c r="F12" s="0" t="n">
        <v>9</v>
      </c>
      <c r="G12" s="0" t="n">
        <f aca="false">Dados!F10^2</f>
        <v>7.5076</v>
      </c>
      <c r="H12" s="0" t="n">
        <f aca="false">Dados!C10^2</f>
        <v>150.3076</v>
      </c>
      <c r="I12" s="0" t="n">
        <f aca="false">Dados!C10*Dados!F10</f>
        <v>33.5924</v>
      </c>
    </row>
    <row r="13" customFormat="false" ht="12.8" hidden="false" customHeight="false" outlineLevel="0" collapsed="false">
      <c r="B13" s="1" t="s">
        <v>49</v>
      </c>
      <c r="C13" s="0" t="n">
        <f aca="false">SUM(Dados!C2:C15)</f>
        <v>167.91</v>
      </c>
      <c r="F13" s="0" t="n">
        <v>10</v>
      </c>
      <c r="G13" s="0" t="n">
        <f aca="false">Dados!F11^2</f>
        <v>28.5156</v>
      </c>
      <c r="H13" s="0" t="n">
        <f aca="false">Dados!C11^2</f>
        <v>156.7504</v>
      </c>
      <c r="I13" s="0" t="n">
        <f aca="false">Dados!C11*Dados!F11</f>
        <v>66.8568</v>
      </c>
    </row>
    <row r="14" customFormat="false" ht="12.8" hidden="false" customHeight="false" outlineLevel="0" collapsed="false">
      <c r="B14" s="1" t="s">
        <v>50</v>
      </c>
      <c r="C14" s="0" t="n">
        <f aca="false">SUM(G4:G17)</f>
        <v>449.749</v>
      </c>
      <c r="F14" s="0" t="n">
        <v>11</v>
      </c>
      <c r="G14" s="0" t="n">
        <f aca="false">Dados!F12^2</f>
        <v>70.7281</v>
      </c>
      <c r="H14" s="0" t="n">
        <f aca="false">Dados!C12^2</f>
        <v>224.1009</v>
      </c>
      <c r="I14" s="0" t="n">
        <f aca="false">Dados!C12*Dados!F12</f>
        <v>125.8977</v>
      </c>
    </row>
    <row r="15" customFormat="false" ht="12.8" hidden="false" customHeight="false" outlineLevel="0" collapsed="false">
      <c r="B15" s="1" t="s">
        <v>51</v>
      </c>
      <c r="C15" s="0" t="n">
        <f aca="false">SUM(H4:H17)</f>
        <v>2174.9561</v>
      </c>
      <c r="F15" s="0" t="n">
        <v>12</v>
      </c>
      <c r="G15" s="0" t="n">
        <f aca="false">Dados!F13^2</f>
        <v>50.41</v>
      </c>
      <c r="H15" s="0" t="n">
        <f aca="false">Dados!C13^2</f>
        <v>230.1289</v>
      </c>
      <c r="I15" s="0" t="n">
        <f aca="false">Dados!C13*Dados!F13</f>
        <v>107.707</v>
      </c>
    </row>
    <row r="16" customFormat="false" ht="12.8" hidden="false" customHeight="false" outlineLevel="0" collapsed="false">
      <c r="B16" s="1" t="s">
        <v>52</v>
      </c>
      <c r="C16" s="0" t="n">
        <f aca="false">SUM(I4:I17)</f>
        <v>944.2962</v>
      </c>
      <c r="F16" s="0" t="n">
        <v>13</v>
      </c>
      <c r="G16" s="0" t="n">
        <f aca="false">Dados!F14^2</f>
        <v>3.2761</v>
      </c>
      <c r="H16" s="0" t="n">
        <f aca="false">Dados!C14^2</f>
        <v>105.0625</v>
      </c>
      <c r="I16" s="0" t="n">
        <f aca="false">Dados!C14*Dados!F14</f>
        <v>18.5525</v>
      </c>
    </row>
    <row r="17" customFormat="false" ht="12.8" hidden="false" customHeight="false" outlineLevel="0" collapsed="false">
      <c r="F17" s="0" t="n">
        <v>14</v>
      </c>
      <c r="G17" s="0" t="n">
        <f aca="false">Dados!F15^2</f>
        <v>8.1796</v>
      </c>
      <c r="H17" s="0" t="n">
        <f aca="false">Dados!C15^2</f>
        <v>52.8529</v>
      </c>
      <c r="I17" s="0" t="n">
        <f aca="false">Dados!C15*Dados!F15</f>
        <v>20.7922</v>
      </c>
    </row>
    <row r="18" customFormat="false" ht="12.8" hidden="false" customHeight="false" outlineLevel="0" collapsed="false">
      <c r="B18" s="1" t="s">
        <v>53</v>
      </c>
      <c r="C18" s="3" t="n">
        <f aca="false">(C16-(C12*C13)/C8)/(C14-(C12)^2/C8)</f>
        <v>1.07861659505194</v>
      </c>
    </row>
    <row r="19" customFormat="false" ht="12.8" hidden="false" customHeight="false" outlineLevel="0" collapsed="false">
      <c r="C19" s="3"/>
    </row>
    <row r="20" customFormat="false" ht="12.8" hidden="false" customHeight="false" outlineLevel="0" collapsed="false">
      <c r="A20" s="0" t="s">
        <v>54</v>
      </c>
      <c r="B20" s="1" t="s">
        <v>55</v>
      </c>
      <c r="C20" s="3" t="n">
        <f aca="false">( (C15-(C13)^2/C8) - C18^2*(C14-(C12)^2/C8))/(C8-2)</f>
        <v>1.76889035601675</v>
      </c>
      <c r="D20" s="0" t="s">
        <v>22</v>
      </c>
    </row>
    <row r="21" customFormat="false" ht="12.8" hidden="false" customHeight="false" outlineLevel="0" collapsed="false">
      <c r="C21" s="3"/>
    </row>
    <row r="22" customFormat="false" ht="12.8" hidden="false" customHeight="false" outlineLevel="0" collapsed="false">
      <c r="A22" s="0" t="s">
        <v>56</v>
      </c>
      <c r="B22" s="1" t="s">
        <v>57</v>
      </c>
      <c r="C22" s="3" t="n">
        <f aca="false">C10+C18*(C4-C9)</f>
        <v>12.3484583229396</v>
      </c>
      <c r="D22" s="0" t="s">
        <v>19</v>
      </c>
    </row>
    <row r="24" customFormat="false" ht="12.8" hidden="false" customHeight="false" outlineLevel="0" collapsed="false">
      <c r="A24" s="0" t="s">
        <v>23</v>
      </c>
      <c r="B24" s="1" t="s">
        <v>24</v>
      </c>
      <c r="C24" s="0" t="n">
        <f aca="false">1 - C8/C3</f>
        <v>0.8</v>
      </c>
    </row>
    <row r="25" customFormat="false" ht="12.8" hidden="false" customHeight="false" outlineLevel="0" collapsed="false">
      <c r="B25" s="1" t="s">
        <v>58</v>
      </c>
      <c r="C25" s="3" t="n">
        <f aca="false">(C20/C8)*C24</f>
        <v>0.101079448915243</v>
      </c>
      <c r="D25" s="0" t="s">
        <v>22</v>
      </c>
    </row>
    <row r="26" customFormat="false" ht="12.8" hidden="false" customHeight="false" outlineLevel="0" collapsed="false">
      <c r="C26" s="3"/>
    </row>
    <row r="27" customFormat="false" ht="12.8" hidden="false" customHeight="false" outlineLevel="0" collapsed="false">
      <c r="A27" s="0" t="s">
        <v>26</v>
      </c>
      <c r="B27" s="1" t="s">
        <v>27</v>
      </c>
      <c r="C27" s="3" t="n">
        <f aca="false">_xlfn.T.INV(0.975, C8-1)</f>
        <v>2.16036865646279</v>
      </c>
    </row>
    <row r="28" customFormat="false" ht="12.8" hidden="false" customHeight="false" outlineLevel="0" collapsed="false">
      <c r="C28" s="3"/>
    </row>
    <row r="29" customFormat="false" ht="12.8" hidden="false" customHeight="false" outlineLevel="0" collapsed="false">
      <c r="A29" s="0" t="s">
        <v>28</v>
      </c>
      <c r="C29" s="3" t="n">
        <f aca="false">C27*SQRT(C25)</f>
        <v>0.686845884689051</v>
      </c>
      <c r="D29" s="0" t="s">
        <v>19</v>
      </c>
    </row>
    <row r="30" customFormat="false" ht="12.8" hidden="false" customHeight="false" outlineLevel="0" collapsed="false">
      <c r="A30" s="0" t="s">
        <v>59</v>
      </c>
      <c r="C30" s="9" t="n">
        <f aca="false">C29/C22*100</f>
        <v>5.56219948050602</v>
      </c>
      <c r="D30" s="0" t="s">
        <v>30</v>
      </c>
    </row>
    <row r="33" customFormat="false" ht="12.8" hidden="false" customHeight="false" outlineLevel="0" collapsed="false">
      <c r="A33" s="2" t="s">
        <v>31</v>
      </c>
    </row>
    <row r="35" customFormat="false" ht="12.8" hidden="false" customHeight="false" outlineLevel="0" collapsed="false">
      <c r="A35" s="0" t="s">
        <v>32</v>
      </c>
      <c r="B35" s="1" t="s">
        <v>33</v>
      </c>
      <c r="C35" s="7" t="n">
        <v>5</v>
      </c>
    </row>
    <row r="36" customFormat="false" ht="12.8" hidden="false" customHeight="false" outlineLevel="0" collapsed="false">
      <c r="A36" s="0" t="s">
        <v>34</v>
      </c>
      <c r="B36" s="1" t="s">
        <v>35</v>
      </c>
      <c r="C36" s="3" t="n">
        <f aca="false">(SQRT(C20)/C22)*100</f>
        <v>10.77054592286</v>
      </c>
    </row>
    <row r="38" customFormat="false" ht="12.8" hidden="false" customHeight="false" outlineLevel="0" collapsed="false">
      <c r="B38" s="7" t="s">
        <v>36</v>
      </c>
      <c r="C38" s="7" t="s">
        <v>37</v>
      </c>
      <c r="D38" s="7" t="s">
        <v>38</v>
      </c>
    </row>
    <row r="39" customFormat="false" ht="12.8" hidden="false" customHeight="false" outlineLevel="0" collapsed="false">
      <c r="B39" s="7" t="n">
        <v>1</v>
      </c>
      <c r="C39" s="8" t="n">
        <f aca="false">C27</f>
        <v>2.16036865646279</v>
      </c>
      <c r="D39" s="7" t="n">
        <f aca="false">_xlfn.CEILING.MATH( ( (C39^2 * $C$36^2 * $C$3) / ( ($C$35^2*$C$3) + (C39^2 * $C$36^2))) )</f>
        <v>17</v>
      </c>
    </row>
    <row r="40" customFormat="false" ht="12.8" hidden="false" customHeight="false" outlineLevel="0" collapsed="false">
      <c r="B40" s="7" t="n">
        <v>2</v>
      </c>
      <c r="C40" s="8" t="n">
        <f aca="false">_xlfn.T.INV(0.975,D39-1)</f>
        <v>2.11990529922125</v>
      </c>
      <c r="D40" s="7" t="n">
        <f aca="false">_xlfn.CEILING.MATH( ( (C40^2 * $C$36^2 * $C$3) / ( ($C$35^2*$C$3) + (C40^2 * $C$36^2))) )</f>
        <v>17</v>
      </c>
    </row>
    <row r="41" customFormat="false" ht="12.8" hidden="false" customHeight="false" outlineLevel="0" collapsed="false">
      <c r="B41" s="7" t="n">
        <v>3</v>
      </c>
      <c r="C41" s="8" t="n">
        <f aca="false">_xlfn.T.INV(0.975,D40-1)</f>
        <v>2.11990529922125</v>
      </c>
      <c r="D41" s="7" t="n">
        <f aca="false">_xlfn.CEILING.MATH( ( (C41^2 * $C$36^2 * $C$3) / ( ($C$35^2*$C$3) + (C41^2 * $C$36^2))) )</f>
        <v>17</v>
      </c>
    </row>
    <row r="42" customFormat="false" ht="12.8" hidden="false" customHeight="false" outlineLevel="0" collapsed="false">
      <c r="B42" s="7" t="n">
        <v>4</v>
      </c>
      <c r="C42" s="8" t="n">
        <f aca="false">_xlfn.T.INV(0.975,D41-1)</f>
        <v>2.11990529922125</v>
      </c>
      <c r="D42" s="7" t="n">
        <f aca="false">_xlfn.CEILING.MATH( ( (C42^2 * $C$36^2 * $C$3) / ( ($C$35^2*$C$3) + (C42^2 * $C$36^2))) )</f>
        <v>17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2020-11-23T11:07:59Z</dcterms:modified>
  <cp:revision>7</cp:revision>
  <dc:subject/>
  <dc:title/>
</cp:coreProperties>
</file>