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dos" sheetId="1" state="visible" r:id="rId2"/>
    <sheet name="Amost. Aleatória Simples" sheetId="2" state="visible" r:id="rId3"/>
    <sheet name="Estimador de Razao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<sst xmlns="http://schemas.openxmlformats.org/spreadsheetml/2006/main" count="93" uniqueCount="63">
  <si>
    <t xml:space="preserve">parcela</t>
  </si>
  <si>
    <t xml:space="preserve">area.par.ha</t>
  </si>
  <si>
    <t xml:space="preserve">n.arv</t>
  </si>
  <si>
    <t xml:space="preserve">n.arv.ha</t>
  </si>
  <si>
    <t xml:space="preserve">area.basal</t>
  </si>
  <si>
    <t xml:space="preserve">area.basal.ha</t>
  </si>
  <si>
    <t xml:space="preserve">Área da Florestal</t>
  </si>
  <si>
    <t xml:space="preserve">S=</t>
  </si>
  <si>
    <t xml:space="preserve">ha</t>
  </si>
  <si>
    <t xml:space="preserve">Eixo de alinha das parcelas em faixa</t>
  </si>
  <si>
    <t xml:space="preserve">m</t>
  </si>
  <si>
    <t xml:space="preserve">Tamanho Médio de parcelas de 10m</t>
  </si>
  <si>
    <t xml:space="preserve">Número de Parcelas em faixa</t>
  </si>
  <si>
    <t xml:space="preserve">N =</t>
  </si>
  <si>
    <t xml:space="preserve">Área Basal</t>
  </si>
  <si>
    <t xml:space="preserve">Média</t>
  </si>
  <si>
    <t xml:space="preserve">mu =</t>
  </si>
  <si>
    <t xml:space="preserve">m2/ha</t>
  </si>
  <si>
    <t xml:space="preserve">Variância</t>
  </si>
  <si>
    <t xml:space="preserve">s^2 =</t>
  </si>
  <si>
    <t xml:space="preserve">(m2/ha)^2</t>
  </si>
  <si>
    <t xml:space="preserve">Tamanho da Amostra</t>
  </si>
  <si>
    <t xml:space="preserve">n =</t>
  </si>
  <si>
    <t xml:space="preserve">Variância da Média </t>
  </si>
  <si>
    <t xml:space="preserve">Var(mu) =</t>
  </si>
  <si>
    <t xml:space="preserve">Estatística t</t>
  </si>
  <si>
    <t xml:space="preserve">t =</t>
  </si>
  <si>
    <t xml:space="preserve">Erro Amostral</t>
  </si>
  <si>
    <t xml:space="preserve">Erro Amostral %</t>
  </si>
  <si>
    <t xml:space="preserve">%</t>
  </si>
  <si>
    <t xml:space="preserve">Tamanho de Amostra Para Erro Amostral</t>
  </si>
  <si>
    <t xml:space="preserve">E_% =</t>
  </si>
  <si>
    <t xml:space="preserve">V_% = </t>
  </si>
  <si>
    <t xml:space="preserve">Iteração</t>
  </si>
  <si>
    <t xml:space="preserve">t</t>
  </si>
  <si>
    <t xml:space="preserve">n*</t>
  </si>
  <si>
    <t xml:space="preserve">tau_x =</t>
  </si>
  <si>
    <t xml:space="preserve">W =</t>
  </si>
  <si>
    <t xml:space="preserve">mu_x =</t>
  </si>
  <si>
    <t xml:space="preserve">Y = Área Basal da parcela (m2)</t>
  </si>
  <si>
    <t xml:space="preserve">(y_i – R x_i)^2</t>
  </si>
  <si>
    <t xml:space="preserve">y_i^2</t>
  </si>
  <si>
    <t xml:space="preserve">x_i^2</t>
  </si>
  <si>
    <t xml:space="preserve">x_i y_i</t>
  </si>
  <si>
    <t xml:space="preserve">X = Área da Parcela (ha)</t>
  </si>
  <si>
    <t xml:space="preserve">Tamanho de Amostra</t>
  </si>
  <si>
    <t xml:space="preserve">Média Amostrais</t>
  </si>
  <si>
    <t xml:space="preserve">mu_y =</t>
  </si>
  <si>
    <t xml:space="preserve">m2</t>
  </si>
  <si>
    <t xml:space="preserve">Estimador de Razão</t>
  </si>
  <si>
    <t xml:space="preserve">R =</t>
  </si>
  <si>
    <t xml:space="preserve">Variância Populacional</t>
  </si>
  <si>
    <t xml:space="preserve">Soma(y_i^2) =</t>
  </si>
  <si>
    <t xml:space="preserve">Soma(x_i^2) =</t>
  </si>
  <si>
    <t xml:space="preserve">Soma(x_i y_i) =</t>
  </si>
  <si>
    <t xml:space="preserve">s^2_R =</t>
  </si>
  <si>
    <t xml:space="preserve">Estimador da Área Basal da Floresta</t>
  </si>
  <si>
    <t xml:space="preserve">É o próprio estimador de razão</t>
  </si>
  <si>
    <t xml:space="preserve">Variância da Razão</t>
  </si>
  <si>
    <t xml:space="preserve">Cor. Pop. Finita =</t>
  </si>
  <si>
    <t xml:space="preserve">Var( R ) =</t>
  </si>
  <si>
    <t xml:space="preserve">Erro Amostra</t>
  </si>
  <si>
    <t xml:space="preserve">Erro Amostra 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</si>
</sst>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0"/>
    <numFmt numFmtId="166" formatCode="#,##0"/>
    <numFmt numFmtId="167" formatCode="#,##0_);\(#,##0\)"/>
    <numFmt numFmtId="168" formatCode="#,##0.0000"/>
    <numFmt numFmtId="169" formatCode="#,##0.000000"/>
    <numFmt numFmtId="170" formatCode="#,##0_);[RED]\(#,##0\)"/>
    <numFmt numFmtId="171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218" zoomScaleNormal="218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12.24"/>
    <col collapsed="false" customWidth="true" hidden="false" outlineLevel="0" max="3" min="3" style="0" width="5.6"/>
    <col collapsed="false" customWidth="true" hidden="false" outlineLevel="0" max="4" min="4" style="0" width="7.95"/>
    <col collapsed="false" customWidth="true" hidden="false" outlineLevel="0" max="5" min="5" style="0" width="9.91"/>
    <col collapsed="false" customWidth="true" hidden="false" outlineLevel="0" max="6" min="6" style="0" width="12.41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customFormat="false" ht="12.8" hidden="false" customHeight="false" outlineLevel="0" collapsed="false">
      <c r="A2" s="0" t="n">
        <v>101</v>
      </c>
      <c r="B2" s="0" t="n">
        <v>0.115</v>
      </c>
      <c r="C2" s="0" t="n">
        <v>47</v>
      </c>
      <c r="D2" s="0" t="n">
        <v>409</v>
      </c>
      <c r="E2" s="0" t="n">
        <v>2.61</v>
      </c>
      <c r="F2" s="0" t="n">
        <v>22.71</v>
      </c>
    </row>
    <row r="3" customFormat="false" ht="12.8" hidden="false" customHeight="false" outlineLevel="0" collapsed="false">
      <c r="A3" s="0" t="n">
        <v>405</v>
      </c>
      <c r="B3" s="0" t="n">
        <v>0.25</v>
      </c>
      <c r="C3" s="0" t="n">
        <v>72</v>
      </c>
      <c r="D3" s="0" t="n">
        <v>288</v>
      </c>
      <c r="E3" s="0" t="n">
        <v>3.74</v>
      </c>
      <c r="F3" s="0" t="n">
        <v>14.97</v>
      </c>
    </row>
    <row r="4" customFormat="false" ht="12.8" hidden="false" customHeight="false" outlineLevel="0" collapsed="false">
      <c r="A4" s="0" t="n">
        <v>408</v>
      </c>
      <c r="B4" s="0" t="n">
        <v>0.25</v>
      </c>
      <c r="C4" s="0" t="n">
        <v>83</v>
      </c>
      <c r="D4" s="0" t="n">
        <v>332</v>
      </c>
      <c r="E4" s="0" t="n">
        <v>3.79</v>
      </c>
      <c r="F4" s="0" t="n">
        <v>15.15</v>
      </c>
    </row>
    <row r="5" customFormat="false" ht="12.8" hidden="false" customHeight="false" outlineLevel="0" collapsed="false">
      <c r="A5" s="0" t="n">
        <v>410</v>
      </c>
      <c r="B5" s="0" t="n">
        <v>0.25</v>
      </c>
      <c r="C5" s="0" t="n">
        <v>95</v>
      </c>
      <c r="D5" s="0" t="n">
        <v>380</v>
      </c>
      <c r="E5" s="0" t="n">
        <v>6.72</v>
      </c>
      <c r="F5" s="0" t="n">
        <v>26.88</v>
      </c>
    </row>
    <row r="6" customFormat="false" ht="12.8" hidden="false" customHeight="false" outlineLevel="0" collapsed="false">
      <c r="A6" s="0" t="n">
        <v>412</v>
      </c>
      <c r="B6" s="0" t="n">
        <v>0.25</v>
      </c>
      <c r="C6" s="0" t="n">
        <v>105</v>
      </c>
      <c r="D6" s="0" t="n">
        <v>420</v>
      </c>
      <c r="E6" s="0" t="n">
        <v>6.06</v>
      </c>
      <c r="F6" s="0" t="n">
        <v>24.23</v>
      </c>
    </row>
    <row r="7" customFormat="false" ht="12.8" hidden="false" customHeight="false" outlineLevel="0" collapsed="false">
      <c r="A7" s="0" t="n">
        <v>413</v>
      </c>
      <c r="B7" s="0" t="n">
        <v>0.25</v>
      </c>
      <c r="C7" s="0" t="n">
        <v>108</v>
      </c>
      <c r="D7" s="0" t="n">
        <v>432</v>
      </c>
      <c r="E7" s="0" t="n">
        <v>12.08</v>
      </c>
      <c r="F7" s="0" t="n">
        <v>48.31</v>
      </c>
    </row>
    <row r="8" customFormat="false" ht="12.8" hidden="false" customHeight="false" outlineLevel="0" collapsed="false">
      <c r="A8" s="0" t="n">
        <v>415</v>
      </c>
      <c r="B8" s="0" t="n">
        <v>0.25</v>
      </c>
      <c r="C8" s="0" t="n">
        <v>60</v>
      </c>
      <c r="D8" s="0" t="n">
        <v>240</v>
      </c>
      <c r="E8" s="0" t="n">
        <v>5.61</v>
      </c>
      <c r="F8" s="0" t="n">
        <v>22.44</v>
      </c>
    </row>
    <row r="9" customFormat="false" ht="12.8" hidden="false" customHeight="false" outlineLevel="0" collapsed="false">
      <c r="A9" s="0" t="n">
        <v>416</v>
      </c>
      <c r="B9" s="0" t="n">
        <v>0.25</v>
      </c>
      <c r="C9" s="0" t="n">
        <v>91</v>
      </c>
      <c r="D9" s="0" t="n">
        <v>364</v>
      </c>
      <c r="E9" s="0" t="n">
        <v>4.89</v>
      </c>
      <c r="F9" s="0" t="n">
        <v>19.57</v>
      </c>
    </row>
    <row r="10" customFormat="false" ht="12.8" hidden="false" customHeight="false" outlineLevel="0" collapsed="false">
      <c r="A10" s="0" t="n">
        <v>417</v>
      </c>
      <c r="B10" s="0" t="n">
        <v>0.25</v>
      </c>
      <c r="C10" s="0" t="n">
        <v>83</v>
      </c>
      <c r="D10" s="0" t="n">
        <v>332</v>
      </c>
      <c r="E10" s="0" t="n">
        <v>8.35</v>
      </c>
      <c r="F10" s="0" t="n">
        <v>33.4</v>
      </c>
    </row>
    <row r="11" customFormat="false" ht="12.8" hidden="false" customHeight="false" outlineLevel="0" collapsed="false">
      <c r="A11" s="0" t="n">
        <v>401</v>
      </c>
      <c r="B11" s="0" t="n">
        <v>0.5</v>
      </c>
      <c r="C11" s="0" t="n">
        <v>158</v>
      </c>
      <c r="D11" s="0" t="n">
        <v>316</v>
      </c>
      <c r="E11" s="0" t="n">
        <v>10.24</v>
      </c>
      <c r="F11" s="0" t="n">
        <v>20.47</v>
      </c>
    </row>
    <row r="12" customFormat="false" ht="12.8" hidden="false" customHeight="false" outlineLevel="0" collapsed="false">
      <c r="A12" s="0" t="n">
        <v>403</v>
      </c>
      <c r="B12" s="0" t="n">
        <v>0.5</v>
      </c>
      <c r="C12" s="0" t="n">
        <v>121</v>
      </c>
      <c r="D12" s="0" t="n">
        <v>242</v>
      </c>
      <c r="E12" s="0" t="n">
        <v>6.81</v>
      </c>
      <c r="F12" s="0" t="n">
        <v>13.63</v>
      </c>
    </row>
    <row r="13" customFormat="false" ht="12.8" hidden="false" customHeight="false" outlineLevel="0" collapsed="false">
      <c r="A13" s="0" t="n">
        <v>404</v>
      </c>
      <c r="B13" s="0" t="n">
        <v>0.5</v>
      </c>
      <c r="C13" s="0" t="n">
        <v>120</v>
      </c>
      <c r="D13" s="0" t="n">
        <v>240</v>
      </c>
      <c r="E13" s="0" t="n">
        <v>6.48</v>
      </c>
      <c r="F13" s="0" t="n">
        <v>12.95</v>
      </c>
    </row>
    <row r="14" customFormat="false" ht="12.8" hidden="false" customHeight="false" outlineLevel="0" collapsed="false">
      <c r="A14" s="0" t="n">
        <v>406</v>
      </c>
      <c r="B14" s="0" t="n">
        <v>0.5</v>
      </c>
      <c r="C14" s="0" t="n">
        <v>171</v>
      </c>
      <c r="D14" s="0" t="n">
        <v>342</v>
      </c>
      <c r="E14" s="0" t="n">
        <v>8.27</v>
      </c>
      <c r="F14" s="0" t="n">
        <v>16.55</v>
      </c>
    </row>
    <row r="15" customFormat="false" ht="12.8" hidden="false" customHeight="false" outlineLevel="0" collapsed="false">
      <c r="A15" s="0" t="n">
        <v>407</v>
      </c>
      <c r="B15" s="0" t="n">
        <v>0.5</v>
      </c>
      <c r="C15" s="0" t="n">
        <v>143</v>
      </c>
      <c r="D15" s="0" t="n">
        <v>286</v>
      </c>
      <c r="E15" s="0" t="n">
        <v>8.82</v>
      </c>
      <c r="F15" s="0" t="n">
        <v>17.64</v>
      </c>
    </row>
    <row r="16" customFormat="false" ht="12.8" hidden="false" customHeight="false" outlineLevel="0" collapsed="false">
      <c r="A16" s="0" t="n">
        <v>409</v>
      </c>
      <c r="B16" s="0" t="n">
        <v>0.5</v>
      </c>
      <c r="C16" s="0" t="n">
        <v>166</v>
      </c>
      <c r="D16" s="0" t="n">
        <v>332</v>
      </c>
      <c r="E16" s="0" t="n">
        <v>11.08</v>
      </c>
      <c r="F16" s="0" t="n">
        <v>22.16</v>
      </c>
    </row>
    <row r="17" customFormat="false" ht="12.8" hidden="false" customHeight="false" outlineLevel="0" collapsed="false">
      <c r="A17" s="0" t="n">
        <v>411</v>
      </c>
      <c r="B17" s="0" t="n">
        <v>0.5</v>
      </c>
      <c r="C17" s="0" t="n">
        <v>192</v>
      </c>
      <c r="D17" s="0" t="n">
        <v>384</v>
      </c>
      <c r="E17" s="0" t="n">
        <v>15.54</v>
      </c>
      <c r="F17" s="0" t="n">
        <v>31.09</v>
      </c>
    </row>
    <row r="18" customFormat="false" ht="12.8" hidden="false" customHeight="false" outlineLevel="0" collapsed="false">
      <c r="A18" s="0" t="n">
        <v>414</v>
      </c>
      <c r="B18" s="0" t="n">
        <v>0.5</v>
      </c>
      <c r="C18" s="0" t="n">
        <v>170</v>
      </c>
      <c r="D18" s="0" t="n">
        <v>340</v>
      </c>
      <c r="E18" s="0" t="n">
        <v>14.38</v>
      </c>
      <c r="F18" s="0" t="n">
        <v>28.77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218" zoomScaleNormal="218" zoomScalePageLayoutView="100" workbookViewId="0">
      <selection pane="topLeft" activeCell="C9" activeCellId="0" sqref="C9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5.56"/>
    <col collapsed="false" customWidth="false" hidden="false" outlineLevel="0" max="2" min="2" style="1" width="11.52"/>
    <col collapsed="false" customWidth="false" hidden="false" outlineLevel="0" max="3" min="3" style="2" width="11.52"/>
  </cols>
  <sheetData>
    <row r="1" customFormat="false" ht="12.8" hidden="false" customHeight="false" outlineLevel="0" collapsed="false">
      <c r="A1" s="0" t="s">
        <v>6</v>
      </c>
      <c r="B1" s="1" t="s">
        <v>7</v>
      </c>
      <c r="C1" s="3" t="n">
        <v>500</v>
      </c>
      <c r="D1" s="0" t="s">
        <v>8</v>
      </c>
    </row>
    <row r="2" customFormat="false" ht="12.8" hidden="false" customHeight="false" outlineLevel="0" collapsed="false">
      <c r="A2" s="0" t="s">
        <v>9</v>
      </c>
      <c r="C2" s="4" t="n">
        <v>12500</v>
      </c>
      <c r="D2" s="0" t="s">
        <v>10</v>
      </c>
    </row>
    <row r="3" customFormat="false" ht="12.8" hidden="false" customHeight="false" outlineLevel="0" collapsed="false">
      <c r="A3" s="0" t="s">
        <v>11</v>
      </c>
      <c r="C3" s="2" t="n">
        <f aca="false">C1/(C2/10)</f>
        <v>0.4</v>
      </c>
      <c r="D3" s="0" t="s">
        <v>8</v>
      </c>
    </row>
    <row r="4" customFormat="false" ht="12.8" hidden="false" customHeight="false" outlineLevel="0" collapsed="false">
      <c r="A4" s="0" t="s">
        <v>12</v>
      </c>
      <c r="B4" s="1" t="s">
        <v>13</v>
      </c>
      <c r="C4" s="4" t="n">
        <f aca="false">C1/C3</f>
        <v>1250</v>
      </c>
    </row>
    <row r="7" customFormat="false" ht="12.8" hidden="false" customHeight="false" outlineLevel="0" collapsed="false">
      <c r="A7" s="5" t="s">
        <v>14</v>
      </c>
    </row>
    <row r="8" customFormat="false" ht="12.8" hidden="false" customHeight="false" outlineLevel="0" collapsed="false">
      <c r="A8" s="0" t="s">
        <v>15</v>
      </c>
      <c r="B8" s="1" t="s">
        <v>16</v>
      </c>
      <c r="C8" s="2" t="n">
        <f aca="false">AVERAGE(Dados!F2:F18)</f>
        <v>22.9952941176471</v>
      </c>
      <c r="D8" s="0" t="s">
        <v>17</v>
      </c>
    </row>
    <row r="9" customFormat="false" ht="12.8" hidden="false" customHeight="false" outlineLevel="0" collapsed="false">
      <c r="A9" s="0" t="s">
        <v>18</v>
      </c>
      <c r="B9" s="1" t="s">
        <v>19</v>
      </c>
      <c r="C9" s="2" t="n">
        <f aca="false">VAR(Dados!F2:F18)</f>
        <v>79.2855014705882</v>
      </c>
      <c r="D9" s="0" t="s">
        <v>20</v>
      </c>
    </row>
    <row r="10" customFormat="false" ht="12.8" hidden="false" customHeight="false" outlineLevel="0" collapsed="false">
      <c r="A10" s="0" t="s">
        <v>21</v>
      </c>
      <c r="B10" s="1" t="s">
        <v>22</v>
      </c>
      <c r="C10" s="4" t="n">
        <v>17</v>
      </c>
    </row>
    <row r="11" customFormat="false" ht="12.8" hidden="false" customHeight="false" outlineLevel="0" collapsed="false">
      <c r="A11" s="0" t="s">
        <v>23</v>
      </c>
      <c r="B11" s="1" t="s">
        <v>24</v>
      </c>
      <c r="C11" s="2" t="n">
        <f aca="false">C9/C10*(1-C10/C4)</f>
        <v>4.60042462650519</v>
      </c>
      <c r="D11" s="0" t="s">
        <v>20</v>
      </c>
    </row>
    <row r="12" customFormat="false" ht="12.8" hidden="false" customHeight="false" outlineLevel="0" collapsed="false">
      <c r="A12" s="0" t="s">
        <v>25</v>
      </c>
      <c r="B12" s="1" t="s">
        <v>26</v>
      </c>
      <c r="C12" s="2" t="n">
        <f aca="false">_xlfn.T.INV(0.975, C10-1)</f>
        <v>2.11990529922125</v>
      </c>
    </row>
    <row r="13" customFormat="false" ht="12.8" hidden="false" customHeight="false" outlineLevel="0" collapsed="false">
      <c r="A13" s="0" t="s">
        <v>27</v>
      </c>
      <c r="C13" s="2" t="n">
        <f aca="false">C12*SQRT(C11)</f>
        <v>4.54690018233665</v>
      </c>
      <c r="D13" s="0" t="s">
        <v>17</v>
      </c>
    </row>
    <row r="14" customFormat="false" ht="12.8" hidden="false" customHeight="false" outlineLevel="0" collapsed="false">
      <c r="A14" s="0" t="s">
        <v>28</v>
      </c>
      <c r="C14" s="3" t="n">
        <f aca="false">C13/C8*100</f>
        <v>19.7731768903415</v>
      </c>
      <c r="D14" s="0" t="s">
        <v>29</v>
      </c>
    </row>
    <row r="17" customFormat="false" ht="12.8" hidden="false" customHeight="false" outlineLevel="0" collapsed="false">
      <c r="A17" s="5" t="s">
        <v>30</v>
      </c>
      <c r="C17" s="0"/>
    </row>
    <row r="18" customFormat="false" ht="12.8" hidden="false" customHeight="false" outlineLevel="0" collapsed="false">
      <c r="B18" s="1" t="s">
        <v>31</v>
      </c>
      <c r="C18" s="0" t="n">
        <v>5</v>
      </c>
    </row>
    <row r="19" customFormat="false" ht="12.8" hidden="false" customHeight="false" outlineLevel="0" collapsed="false">
      <c r="B19" s="1" t="s">
        <v>32</v>
      </c>
      <c r="C19" s="6" t="n">
        <f aca="false">(SQRT(C9)/C8)*100</f>
        <v>38.7220124248496</v>
      </c>
    </row>
    <row r="20" customFormat="false" ht="12.8" hidden="false" customHeight="false" outlineLevel="0" collapsed="false">
      <c r="C20" s="0"/>
    </row>
    <row r="21" customFormat="false" ht="12.8" hidden="false" customHeight="false" outlineLevel="0" collapsed="false">
      <c r="B21" s="7" t="s">
        <v>33</v>
      </c>
      <c r="C21" s="7" t="s">
        <v>34</v>
      </c>
      <c r="D21" s="7" t="s">
        <v>35</v>
      </c>
    </row>
    <row r="22" customFormat="false" ht="12.8" hidden="false" customHeight="false" outlineLevel="0" collapsed="false">
      <c r="B22" s="7" t="n">
        <v>1</v>
      </c>
      <c r="C22" s="6" t="n">
        <f aca="false">C12</f>
        <v>2.11990529922125</v>
      </c>
      <c r="D22" s="0" t="n">
        <f aca="false">_xlfn.CEILING.MATH(((C22^2*$C$19^2*$C$4)/($C$18^2*$C$4)+(C22^2*$C$19^2)))</f>
        <v>7008</v>
      </c>
    </row>
    <row r="23" customFormat="false" ht="12.8" hidden="false" customHeight="false" outlineLevel="0" collapsed="false">
      <c r="B23" s="7" t="n">
        <v>2</v>
      </c>
      <c r="C23" s="6" t="n">
        <f aca="false">_xlfn.T.INV(0.975,D22-1)</f>
        <v>1.96030259936687</v>
      </c>
      <c r="D23" s="0" t="n">
        <f aca="false">_xlfn.CEILING.MATH(((C23^2*$C$19^2*$C$4)/($C$18^2*$C$4)+(C23^2*$C$19^2)))</f>
        <v>5993</v>
      </c>
    </row>
    <row r="24" customFormat="false" ht="12.8" hidden="false" customHeight="false" outlineLevel="0" collapsed="false">
      <c r="B24" s="7" t="n">
        <v>3</v>
      </c>
      <c r="C24" s="6" t="n">
        <f aca="false">_xlfn.T.INV(0.975,D23-1)</f>
        <v>1.96035996957775</v>
      </c>
      <c r="D24" s="0" t="n">
        <f aca="false">_xlfn.CEILING.MATH(((C24^2*$C$19^2*$C$4)/($C$18^2*$C$4)+(C24^2*$C$19^2)))</f>
        <v>5993</v>
      </c>
    </row>
    <row r="25" customFormat="false" ht="12.8" hidden="false" customHeight="false" outlineLevel="0" collapsed="false">
      <c r="B25" s="7" t="n">
        <v>4</v>
      </c>
      <c r="C25" s="6" t="n">
        <f aca="false">_xlfn.T.INV(0.975,D24-1)</f>
        <v>1.96035996957775</v>
      </c>
      <c r="D25" s="0" t="n">
        <f aca="false">_xlfn.CEILING.MATH(((C25^2*$C$19^2*$C$4)/($C$18^2*$C$4)+(C25^2*$C$19^2)))</f>
        <v>5993</v>
      </c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false" showOutlineSymbols="true" defaultGridColor="true" view="normal" topLeftCell="A23" colorId="64" zoomScale="218" zoomScaleNormal="218" zoomScalePageLayoutView="100" workbookViewId="0">
      <selection pane="topLeft" activeCell="A31" activeCellId="0" sqref="A3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32.27"/>
    <col collapsed="false" customWidth="true" hidden="false" outlineLevel="0" max="2" min="2" style="1" width="16.13"/>
    <col collapsed="false" customWidth="false" hidden="false" outlineLevel="0" max="6" min="6" style="7" width="11.52"/>
    <col collapsed="false" customWidth="true" hidden="false" outlineLevel="0" max="7" min="7" style="8" width="13.5"/>
  </cols>
  <sheetData>
    <row r="1" customFormat="false" ht="12.8" hidden="false" customHeight="false" outlineLevel="0" collapsed="false">
      <c r="A1" s="0" t="s">
        <v>6</v>
      </c>
      <c r="B1" s="1" t="s">
        <v>36</v>
      </c>
      <c r="C1" s="3" t="n">
        <v>500</v>
      </c>
      <c r="D1" s="0" t="s">
        <v>8</v>
      </c>
    </row>
    <row r="2" customFormat="false" ht="12.8" hidden="false" customHeight="false" outlineLevel="0" collapsed="false">
      <c r="A2" s="0" t="s">
        <v>9</v>
      </c>
      <c r="B2" s="1" t="s">
        <v>37</v>
      </c>
      <c r="C2" s="9" t="n">
        <v>12500</v>
      </c>
      <c r="D2" s="0" t="s">
        <v>10</v>
      </c>
    </row>
    <row r="3" customFormat="false" ht="12.8" hidden="false" customHeight="false" outlineLevel="0" collapsed="false">
      <c r="A3" s="0" t="s">
        <v>11</v>
      </c>
      <c r="B3" s="1" t="s">
        <v>38</v>
      </c>
      <c r="C3" s="2" t="n">
        <f aca="false">C1/(C2/10)</f>
        <v>0.4</v>
      </c>
      <c r="D3" s="0" t="s">
        <v>8</v>
      </c>
    </row>
    <row r="4" customFormat="false" ht="12.8" hidden="false" customHeight="false" outlineLevel="0" collapsed="false">
      <c r="A4" s="0" t="s">
        <v>12</v>
      </c>
      <c r="B4" s="1" t="s">
        <v>13</v>
      </c>
      <c r="C4" s="9" t="n">
        <f aca="false">C1/C3</f>
        <v>1250</v>
      </c>
    </row>
    <row r="5" customFormat="false" ht="12.8" hidden="false" customHeight="false" outlineLevel="0" collapsed="false">
      <c r="C5" s="2"/>
    </row>
    <row r="6" customFormat="false" ht="12.8" hidden="false" customHeight="false" outlineLevel="0" collapsed="false">
      <c r="A6" s="5" t="s">
        <v>39</v>
      </c>
      <c r="C6" s="2"/>
      <c r="F6" s="7" t="s">
        <v>0</v>
      </c>
      <c r="G6" s="10" t="s">
        <v>40</v>
      </c>
      <c r="H6" s="0" t="s">
        <v>41</v>
      </c>
      <c r="I6" s="0" t="s">
        <v>42</v>
      </c>
      <c r="J6" s="0" t="s">
        <v>43</v>
      </c>
    </row>
    <row r="7" customFormat="false" ht="12.8" hidden="false" customHeight="false" outlineLevel="0" collapsed="false">
      <c r="A7" s="0" t="s">
        <v>44</v>
      </c>
    </row>
    <row r="8" customFormat="false" ht="12.8" hidden="false" customHeight="false" outlineLevel="0" collapsed="false">
      <c r="A8" s="1" t="s">
        <v>45</v>
      </c>
      <c r="B8" s="1" t="s">
        <v>22</v>
      </c>
      <c r="C8" s="0" t="n">
        <v>17</v>
      </c>
      <c r="F8" s="7" t="n">
        <v>101</v>
      </c>
      <c r="G8" s="8" t="n">
        <f aca="false">(Dados!E2 - $C$12*Dados!B2)^2</f>
        <v>0.0038840514558452</v>
      </c>
      <c r="H8" s="0" t="n">
        <f aca="false">Dados!E2^2</f>
        <v>6.8121</v>
      </c>
      <c r="I8" s="0" t="n">
        <f aca="false">Dados!B2^2</f>
        <v>0.013225</v>
      </c>
      <c r="J8" s="0" t="n">
        <f aca="false">Dados!B2*Dados!E2</f>
        <v>0.30015</v>
      </c>
    </row>
    <row r="9" customFormat="false" ht="12.8" hidden="false" customHeight="false" outlineLevel="0" collapsed="false">
      <c r="A9" s="1" t="s">
        <v>46</v>
      </c>
      <c r="B9" s="1" t="s">
        <v>47</v>
      </c>
      <c r="C9" s="6" t="n">
        <f aca="false">AVERAGE(Dados!E2:E18)</f>
        <v>7.96882352941177</v>
      </c>
      <c r="D9" s="0" t="s">
        <v>48</v>
      </c>
      <c r="F9" s="7" t="n">
        <v>405</v>
      </c>
      <c r="G9" s="8" t="n">
        <f aca="false">(Dados!E3 - $C$12*Dados!B3)^2</f>
        <v>3.23435078841154</v>
      </c>
      <c r="H9" s="0" t="n">
        <f aca="false">Dados!E3^2</f>
        <v>13.9876</v>
      </c>
      <c r="I9" s="0" t="n">
        <f aca="false">Dados!B3^2</f>
        <v>0.0625</v>
      </c>
      <c r="J9" s="0" t="n">
        <f aca="false">Dados!B3*Dados!E3</f>
        <v>0.935</v>
      </c>
    </row>
    <row r="10" customFormat="false" ht="12.8" hidden="false" customHeight="false" outlineLevel="0" collapsed="false">
      <c r="B10" s="1" t="s">
        <v>38</v>
      </c>
      <c r="C10" s="6" t="n">
        <f aca="false">AVERAGE(Dados!B2:B18)</f>
        <v>0.359705882352941</v>
      </c>
      <c r="D10" s="0" t="s">
        <v>8</v>
      </c>
      <c r="F10" s="7" t="n">
        <v>408</v>
      </c>
      <c r="G10" s="8" t="n">
        <f aca="false">(Dados!E4 - $C$12*Dados!B4)^2</f>
        <v>3.05700777941726</v>
      </c>
      <c r="H10" s="0" t="n">
        <f aca="false">Dados!E4^2</f>
        <v>14.3641</v>
      </c>
      <c r="I10" s="0" t="n">
        <f aca="false">Dados!B4^2</f>
        <v>0.0625</v>
      </c>
      <c r="J10" s="0" t="n">
        <f aca="false">Dados!B4*Dados!E4</f>
        <v>0.9475</v>
      </c>
    </row>
    <row r="11" customFormat="false" ht="12.8" hidden="false" customHeight="false" outlineLevel="0" collapsed="false">
      <c r="C11" s="6"/>
      <c r="F11" s="7" t="n">
        <v>410</v>
      </c>
      <c r="G11" s="8" t="n">
        <f aca="false">(Dados!E5 - $C$12*Dados!B5)^2</f>
        <v>1.39610745235266</v>
      </c>
      <c r="H11" s="0" t="n">
        <f aca="false">Dados!E5^2</f>
        <v>45.1584</v>
      </c>
      <c r="I11" s="0" t="n">
        <f aca="false">Dados!B5^2</f>
        <v>0.0625</v>
      </c>
      <c r="J11" s="0" t="n">
        <f aca="false">Dados!B5*Dados!E5</f>
        <v>1.68</v>
      </c>
    </row>
    <row r="12" customFormat="false" ht="12.8" hidden="false" customHeight="false" outlineLevel="0" collapsed="false">
      <c r="A12" s="1" t="s">
        <v>49</v>
      </c>
      <c r="B12" s="1" t="s">
        <v>50</v>
      </c>
      <c r="C12" s="6" t="n">
        <f aca="false">C9/C10</f>
        <v>22.1537203597711</v>
      </c>
      <c r="D12" s="0" t="s">
        <v>17</v>
      </c>
      <c r="F12" s="7" t="n">
        <v>412</v>
      </c>
      <c r="G12" s="8" t="n">
        <f aca="false">(Dados!E6 - $C$12*Dados!B6)^2</f>
        <v>0.272035171077112</v>
      </c>
      <c r="H12" s="0" t="n">
        <f aca="false">Dados!E6^2</f>
        <v>36.7236</v>
      </c>
      <c r="I12" s="0" t="n">
        <f aca="false">Dados!B6^2</f>
        <v>0.0625</v>
      </c>
      <c r="J12" s="0" t="n">
        <f aca="false">Dados!B6*Dados!E6</f>
        <v>1.515</v>
      </c>
    </row>
    <row r="13" customFormat="false" ht="12.8" hidden="false" customHeight="false" outlineLevel="0" collapsed="false">
      <c r="C13" s="6"/>
      <c r="F13" s="7" t="n">
        <v>413</v>
      </c>
      <c r="G13" s="8" t="n">
        <f aca="false">(Dados!E7 - $C$12*Dados!B7)^2</f>
        <v>42.7921368881662</v>
      </c>
      <c r="H13" s="0" t="n">
        <f aca="false">Dados!E7^2</f>
        <v>145.9264</v>
      </c>
      <c r="I13" s="0" t="n">
        <f aca="false">Dados!B7^2</f>
        <v>0.0625</v>
      </c>
      <c r="J13" s="0" t="n">
        <f aca="false">Dados!B7*Dados!E7</f>
        <v>3.02</v>
      </c>
    </row>
    <row r="14" customFormat="false" ht="12.8" hidden="false" customHeight="false" outlineLevel="0" collapsed="false">
      <c r="A14" s="1" t="s">
        <v>51</v>
      </c>
      <c r="B14" s="1" t="s">
        <v>52</v>
      </c>
      <c r="C14" s="6" t="n">
        <f aca="false">SUM(H8:H20)</f>
        <v>649.6959</v>
      </c>
      <c r="F14" s="7" t="n">
        <v>415</v>
      </c>
      <c r="G14" s="8" t="n">
        <f aca="false">(Dados!E8 - $C$12*Dados!B8)^2</f>
        <v>0.00512225202560085</v>
      </c>
      <c r="H14" s="0" t="n">
        <f aca="false">Dados!E8^2</f>
        <v>31.4721</v>
      </c>
      <c r="I14" s="0" t="n">
        <f aca="false">Dados!B8^2</f>
        <v>0.0625</v>
      </c>
      <c r="J14" s="0" t="n">
        <f aca="false">Dados!B8*Dados!E8</f>
        <v>1.4025</v>
      </c>
    </row>
    <row r="15" customFormat="false" ht="12.8" hidden="false" customHeight="false" outlineLevel="0" collapsed="false">
      <c r="B15" s="1" t="s">
        <v>53</v>
      </c>
      <c r="C15" s="6" t="n">
        <f aca="false">SUM(I8:I20)</f>
        <v>1.513225</v>
      </c>
      <c r="F15" s="7" t="n">
        <v>416</v>
      </c>
      <c r="G15" s="8" t="n">
        <f aca="false">(Dados!E9 - $C$12*Dados!B9)^2</f>
        <v>0.420461581543182</v>
      </c>
      <c r="H15" s="0" t="n">
        <f aca="false">Dados!E9^2</f>
        <v>23.9121</v>
      </c>
      <c r="I15" s="0" t="n">
        <f aca="false">Dados!B9^2</f>
        <v>0.0625</v>
      </c>
      <c r="J15" s="0" t="n">
        <f aca="false">Dados!B9*Dados!E9</f>
        <v>1.2225</v>
      </c>
    </row>
    <row r="16" customFormat="false" ht="12.8" hidden="false" customHeight="false" outlineLevel="0" collapsed="false">
      <c r="B16" s="1" t="s">
        <v>54</v>
      </c>
      <c r="C16" s="6" t="n">
        <f aca="false">SUM(J8:J20)</f>
        <v>29.01015</v>
      </c>
      <c r="F16" s="7" t="n">
        <v>417</v>
      </c>
      <c r="G16" s="8" t="n">
        <f aca="false">(Dados!E10 - $C$12*Dados!B10)^2</f>
        <v>7.90492535913925</v>
      </c>
      <c r="H16" s="0" t="n">
        <f aca="false">Dados!E10^2</f>
        <v>69.7225</v>
      </c>
      <c r="I16" s="0" t="n">
        <f aca="false">Dados!B10^2</f>
        <v>0.0625</v>
      </c>
      <c r="J16" s="0" t="n">
        <f aca="false">Dados!B10*Dados!E10</f>
        <v>2.0875</v>
      </c>
    </row>
    <row r="17" customFormat="false" ht="12.8" hidden="false" customHeight="false" outlineLevel="0" collapsed="false">
      <c r="C17" s="6"/>
      <c r="F17" s="7" t="n">
        <v>401</v>
      </c>
      <c r="G17" s="8" t="n">
        <f aca="false">(Dados!E11 - $C$12*Dados!B11)^2</f>
        <v>0.700334960678039</v>
      </c>
      <c r="H17" s="0" t="n">
        <f aca="false">Dados!E11^2</f>
        <v>104.8576</v>
      </c>
      <c r="I17" s="0" t="n">
        <f aca="false">Dados!B11^2</f>
        <v>0.25</v>
      </c>
      <c r="J17" s="0" t="n">
        <f aca="false">Dados!B11*Dados!E11</f>
        <v>5.12</v>
      </c>
    </row>
    <row r="18" customFormat="false" ht="12.8" hidden="false" customHeight="false" outlineLevel="0" collapsed="false">
      <c r="B18" s="1" t="s">
        <v>55</v>
      </c>
      <c r="C18" s="6" t="n">
        <f aca="false">(C14+C12^2*C15-2*C12*C16)/(C8-1)</f>
        <v>6.68762810386272</v>
      </c>
      <c r="F18" s="7" t="n">
        <v>403</v>
      </c>
      <c r="G18" s="8" t="n">
        <f aca="false">(Dados!E12 - $C$12*Dados!B12)^2</f>
        <v>18.2060957946928</v>
      </c>
      <c r="H18" s="0" t="n">
        <f aca="false">Dados!E12^2</f>
        <v>46.3761</v>
      </c>
      <c r="I18" s="0" t="n">
        <f aca="false">Dados!B12^2</f>
        <v>0.25</v>
      </c>
      <c r="J18" s="0" t="n">
        <f aca="false">Dados!B12*Dados!E12</f>
        <v>3.405</v>
      </c>
    </row>
    <row r="19" customFormat="false" ht="12.8" hidden="false" customHeight="false" outlineLevel="0" collapsed="false">
      <c r="B19" s="1" t="s">
        <v>55</v>
      </c>
      <c r="C19" s="6" t="n">
        <f aca="false">SUM(G8:G20)/(C8-1)</f>
        <v>6.68762810386273</v>
      </c>
      <c r="F19" s="7" t="n">
        <v>404</v>
      </c>
      <c r="G19" s="8" t="n">
        <f aca="false">(Dados!E13 - $C$12*Dados!B13)^2</f>
        <v>21.1311235134172</v>
      </c>
      <c r="H19" s="0" t="n">
        <f aca="false">Dados!E13^2</f>
        <v>41.9904</v>
      </c>
      <c r="I19" s="0" t="n">
        <f aca="false">Dados!B13^2</f>
        <v>0.25</v>
      </c>
      <c r="J19" s="0" t="n">
        <f aca="false">Dados!B13*Dados!E13</f>
        <v>3.24</v>
      </c>
    </row>
    <row r="20" customFormat="false" ht="12.8" hidden="false" customHeight="false" outlineLevel="0" collapsed="false">
      <c r="F20" s="7" t="n">
        <v>406</v>
      </c>
      <c r="G20" s="8" t="n">
        <f aca="false">(Dados!E14 - $C$12*Dados!B14)^2</f>
        <v>7.87846406942702</v>
      </c>
      <c r="H20" s="0" t="n">
        <f aca="false">Dados!E14^2</f>
        <v>68.3929</v>
      </c>
      <c r="I20" s="0" t="n">
        <f aca="false">Dados!B14^2</f>
        <v>0.25</v>
      </c>
      <c r="J20" s="0" t="n">
        <f aca="false">Dados!B14*Dados!E14</f>
        <v>4.135</v>
      </c>
    </row>
    <row r="21" customFormat="false" ht="12.8" hidden="false" customHeight="false" outlineLevel="0" collapsed="false">
      <c r="B21" s="0"/>
      <c r="C21" s="6"/>
    </row>
    <row r="22" customFormat="false" ht="12.8" hidden="false" customHeight="false" outlineLevel="0" collapsed="false">
      <c r="A22" s="0" t="s">
        <v>56</v>
      </c>
      <c r="B22" s="0"/>
      <c r="C22" s="6"/>
    </row>
    <row r="23" customFormat="false" ht="12.8" hidden="false" customHeight="false" outlineLevel="0" collapsed="false">
      <c r="A23" s="0" t="s">
        <v>57</v>
      </c>
      <c r="B23" s="1" t="s">
        <v>50</v>
      </c>
      <c r="C23" s="6" t="n">
        <f aca="false">C12</f>
        <v>22.1537203597711</v>
      </c>
      <c r="D23" s="0" t="s">
        <v>17</v>
      </c>
    </row>
    <row r="24" customFormat="false" ht="12.8" hidden="false" customHeight="false" outlineLevel="0" collapsed="false">
      <c r="C24" s="6"/>
    </row>
    <row r="25" customFormat="false" ht="12.8" hidden="false" customHeight="false" outlineLevel="0" collapsed="false">
      <c r="A25" s="0" t="s">
        <v>58</v>
      </c>
      <c r="B25" s="0" t="s">
        <v>59</v>
      </c>
      <c r="C25" s="6" t="n">
        <f aca="false">1 - C8/C4</f>
        <v>0.9864</v>
      </c>
    </row>
    <row r="26" customFormat="false" ht="12.8" hidden="false" customHeight="false" outlineLevel="0" collapsed="false">
      <c r="B26" s="1" t="s">
        <v>60</v>
      </c>
      <c r="C26" s="6" t="n">
        <f aca="false">(1/C3)^2*(C18/C8)*C25</f>
        <v>2.42524866237139</v>
      </c>
      <c r="D26" s="0" t="s">
        <v>20</v>
      </c>
    </row>
    <row r="27" customFormat="false" ht="12.8" hidden="false" customHeight="false" outlineLevel="0" collapsed="false">
      <c r="C27" s="6"/>
    </row>
    <row r="28" customFormat="false" ht="12.8" hidden="false" customHeight="false" outlineLevel="0" collapsed="false">
      <c r="A28" s="0" t="s">
        <v>25</v>
      </c>
      <c r="B28" s="1" t="s">
        <v>26</v>
      </c>
      <c r="C28" s="6" t="n">
        <f aca="false">_xlfn.T.INV(0.975,C8-1)</f>
        <v>2.11990529922125</v>
      </c>
    </row>
    <row r="29" customFormat="false" ht="12.8" hidden="false" customHeight="false" outlineLevel="0" collapsed="false">
      <c r="C29" s="6"/>
    </row>
    <row r="30" customFormat="false" ht="12.8" hidden="false" customHeight="false" outlineLevel="0" collapsed="false">
      <c r="A30" s="0" t="s">
        <v>61</v>
      </c>
      <c r="C30" s="6" t="n">
        <f aca="false">C28*SQRT(C26)</f>
        <v>3.30137301689152</v>
      </c>
      <c r="D30" s="0" t="s">
        <v>17</v>
      </c>
    </row>
    <row r="31" customFormat="false" ht="12.8" hidden="false" customHeight="false" outlineLevel="0" collapsed="false">
      <c r="A31" s="0" t="s">
        <v>62</v>
      </c>
      <c r="C31" s="3" t="n">
        <f aca="false">C30/C12*100</f>
        <v>14.9021155962882</v>
      </c>
      <c r="D31" s="0" t="s">
        <v>29</v>
      </c>
    </row>
    <row r="34" customFormat="false" ht="12.8" hidden="false" customHeight="false" outlineLevel="0" collapsed="false">
      <c r="A34" s="5" t="s">
        <v>30</v>
      </c>
    </row>
    <row r="35" customFormat="false" ht="12.8" hidden="false" customHeight="false" outlineLevel="0" collapsed="false">
      <c r="B35" s="1" t="s">
        <v>31</v>
      </c>
      <c r="C35" s="0" t="n">
        <v>5</v>
      </c>
    </row>
    <row r="36" customFormat="false" ht="12.8" hidden="false" customHeight="false" outlineLevel="0" collapsed="false">
      <c r="B36" s="1" t="s">
        <v>32</v>
      </c>
      <c r="C36" s="6" t="n">
        <f aca="false">SQRT(C19)/C23*100</f>
        <v>11.6731855174548</v>
      </c>
    </row>
    <row r="38" customFormat="false" ht="12.8" hidden="false" customHeight="false" outlineLevel="0" collapsed="false">
      <c r="B38" s="7" t="s">
        <v>33</v>
      </c>
      <c r="C38" s="7" t="s">
        <v>34</v>
      </c>
      <c r="D38" s="7" t="s">
        <v>35</v>
      </c>
    </row>
    <row r="39" customFormat="false" ht="12.8" hidden="false" customHeight="false" outlineLevel="0" collapsed="false">
      <c r="B39" s="7" t="n">
        <v>1</v>
      </c>
      <c r="C39" s="11" t="n">
        <f aca="false">C28</f>
        <v>2.11990529922125</v>
      </c>
      <c r="D39" s="12" t="n">
        <f aca="false">_xlfn.CEILING.MATH((C39^2*$C$36^2*$C$4)/(($C$35^2*$C$3^2*$C$4) + (C39^2*$C$36^2)))</f>
        <v>137</v>
      </c>
    </row>
    <row r="40" customFormat="false" ht="12.8" hidden="false" customHeight="false" outlineLevel="0" collapsed="false">
      <c r="B40" s="7" t="n">
        <v>2</v>
      </c>
      <c r="C40" s="11" t="n">
        <f aca="false">_xlfn.T.INV(0.975,D39-1)</f>
        <v>1.97756077655893</v>
      </c>
      <c r="D40" s="12" t="n">
        <f aca="false">_xlfn.CEILING.MATH((C40^2*$C$36^2*$C$4)/(($C$35^2*$C$3^2*$C$4) + (C40^2*$C$36^2)))</f>
        <v>121</v>
      </c>
    </row>
    <row r="41" customFormat="false" ht="12.8" hidden="false" customHeight="false" outlineLevel="0" collapsed="false">
      <c r="B41" s="7" t="n">
        <v>3</v>
      </c>
      <c r="C41" s="11" t="n">
        <f aca="false">_xlfn.T.INV(0.975,D40-1)</f>
        <v>1.97993040508244</v>
      </c>
      <c r="D41" s="12" t="n">
        <f aca="false">_xlfn.CEILING.MATH((C41^2*$C$36^2*$C$4)/(($C$35^2*$C$3^2*$C$4) + (C41^2*$C$36^2)))</f>
        <v>121</v>
      </c>
    </row>
    <row r="42" customFormat="false" ht="12.8" hidden="false" customHeight="false" outlineLevel="0" collapsed="false">
      <c r="B42" s="7" t="n">
        <v>4</v>
      </c>
      <c r="C42" s="11" t="n">
        <f aca="false">_xlfn.T.INV(0.975,D41-1)</f>
        <v>1.97993040508244</v>
      </c>
      <c r="D42" s="12" t="n">
        <f aca="false">_xlfn.CEILING.MATH((C42^2*$C$36^2*$C$4)/(($C$35^2*$C$3^2*$C$4) + (C42^2*$C$36^2)))</f>
        <v>121</v>
      </c>
    </row>
    <row r="43" customFormat="false" ht="12.8" hidden="false" customHeight="false" outlineLevel="0" collapsed="false">
      <c r="B43" s="7"/>
    </row>
  </sheetData>
  <printOptions headings="false" gridLines="tru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2020-11-23T10:48:13Z</dcterms:modified>
  <cp:revision>14</cp:revision>
  <dc:subject/>
  <dc:title/>
</cp:coreProperties>
</file>