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2"/>
  </bookViews>
  <sheets>
    <sheet name="Dados Talhao e Estrato" sheetId="1" state="visible" r:id="rId2"/>
    <sheet name="Dados Parcelas" sheetId="2" state="visible" r:id="rId3"/>
    <sheet name="Estimadores - Volume Comercial" sheetId="3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<sst xmlns="http://schemas.openxmlformats.org/spreadsheetml/2006/main" count="206" uniqueCount="82">
  <si>
    <t xml:space="preserve">Estrato</t>
  </si>
  <si>
    <t xml:space="preserve">Talhão</t>
  </si>
  <si>
    <t xml:space="preserve">Área do Talhão (ha)</t>
  </si>
  <si>
    <t xml:space="preserve">A</t>
  </si>
  <si>
    <t xml:space="preserve">B</t>
  </si>
  <si>
    <t xml:space="preserve">C</t>
  </si>
  <si>
    <t xml:space="preserve">Parcela</t>
  </si>
  <si>
    <t xml:space="preserve">Número de Fustes (1/ha)</t>
  </si>
  <si>
    <t xml:space="preserve">Área Basal (m2/ha)</t>
  </si>
  <si>
    <t xml:space="preserve">Volume Comercial (m3/ha)</t>
  </si>
  <si>
    <t xml:space="preserve">DAP Médio (cm)</t>
  </si>
  <si>
    <t xml:space="preserve">IMA (volume) (m3/ha.ano)</t>
  </si>
  <si>
    <t xml:space="preserve">Volume Comercial (m3/parcela)</t>
  </si>
  <si>
    <t xml:space="preserve">Número de Fustes (1/parcela)</t>
  </si>
  <si>
    <t xml:space="preserve">'</t>
  </si>
  <si>
    <t xml:space="preserve">ESTIMATIVAS POR ESTRATO do Volume Comercial ===&gt; Coluna I  (m^3/parcela)</t>
  </si>
  <si>
    <t xml:space="preserve">Tamanho de Amostra para Erro Desejado</t>
  </si>
  <si>
    <t xml:space="preserve">Erro Desejado:</t>
  </si>
  <si>
    <t xml:space="preserve">E% = </t>
  </si>
  <si>
    <t xml:space="preserve">Tamanho das Parcelas (m2):</t>
  </si>
  <si>
    <t xml:space="preserve">S_p =</t>
  </si>
  <si>
    <t xml:space="preserve">Estratos</t>
  </si>
  <si>
    <t xml:space="preserve">A </t>
  </si>
  <si>
    <t xml:space="preserve">Alocação Proporcional</t>
  </si>
  <si>
    <t xml:space="preserve">W_h = </t>
  </si>
  <si>
    <t xml:space="preserve">soma Nh2 Vh2/Wh = </t>
  </si>
  <si>
    <t xml:space="preserve">Tamanho do Estrato:</t>
  </si>
  <si>
    <t xml:space="preserve">  S_h =</t>
  </si>
  <si>
    <t xml:space="preserve">soma Nh Vh2 = </t>
  </si>
  <si>
    <t xml:space="preserve"> N_h =</t>
  </si>
  <si>
    <t xml:space="preserve">Iterações:</t>
  </si>
  <si>
    <r>
      <rPr>
        <sz val="10"/>
        <rFont val="Arial"/>
        <family val="2"/>
        <charset val="1"/>
      </rPr>
      <t xml:space="preserve">1</t>
    </r>
    <r>
      <rPr>
        <vertAlign val="superscript"/>
        <sz val="10"/>
        <rFont val="Arial"/>
        <family val="2"/>
        <charset val="1"/>
      </rPr>
      <t xml:space="preserve">a</t>
    </r>
  </si>
  <si>
    <r>
      <rPr>
        <sz val="10"/>
        <rFont val="Arial"/>
        <family val="2"/>
        <charset val="1"/>
      </rPr>
      <t xml:space="preserve">2</t>
    </r>
    <r>
      <rPr>
        <vertAlign val="superscript"/>
        <sz val="10"/>
        <rFont val="Arial"/>
        <family val="2"/>
        <charset val="1"/>
      </rPr>
      <t xml:space="preserve">a</t>
    </r>
  </si>
  <si>
    <r>
      <rPr>
        <sz val="10"/>
        <rFont val="Arial"/>
        <family val="2"/>
        <charset val="1"/>
      </rPr>
      <t xml:space="preserve">3</t>
    </r>
    <r>
      <rPr>
        <vertAlign val="superscript"/>
        <sz val="10"/>
        <rFont val="Arial"/>
        <family val="2"/>
        <charset val="1"/>
      </rPr>
      <t xml:space="preserve">a</t>
    </r>
  </si>
  <si>
    <r>
      <rPr>
        <sz val="10"/>
        <rFont val="Arial"/>
        <family val="2"/>
        <charset val="1"/>
      </rPr>
      <t xml:space="preserve">4</t>
    </r>
    <r>
      <rPr>
        <vertAlign val="superscript"/>
        <sz val="10"/>
        <rFont val="Arial"/>
        <family val="2"/>
        <charset val="1"/>
      </rPr>
      <t xml:space="preserve">a</t>
    </r>
  </si>
  <si>
    <t xml:space="preserve">Tamanho da Amostra</t>
  </si>
  <si>
    <t xml:space="preserve">n_h =</t>
  </si>
  <si>
    <t xml:space="preserve">t = </t>
  </si>
  <si>
    <t xml:space="preserve">N2 E2 / t2</t>
  </si>
  <si>
    <t xml:space="preserve">Índice:</t>
  </si>
  <si>
    <t xml:space="preserve">a_h = </t>
  </si>
  <si>
    <t xml:space="preserve">n* = </t>
  </si>
  <si>
    <t xml:space="preserve">Média:</t>
  </si>
  <si>
    <t xml:space="preserve">mu_h =</t>
  </si>
  <si>
    <t xml:space="preserve">Alocação de Neyman:</t>
  </si>
  <si>
    <t xml:space="preserve">Variância:</t>
  </si>
  <si>
    <t xml:space="preserve">s2_h =</t>
  </si>
  <si>
    <t xml:space="preserve">Coeficiente de Variação:</t>
  </si>
  <si>
    <t xml:space="preserve">V% = </t>
  </si>
  <si>
    <t xml:space="preserve">Variância da Média:</t>
  </si>
  <si>
    <t xml:space="preserve">Var(mu_h) =</t>
  </si>
  <si>
    <t xml:space="preserve">Total:</t>
  </si>
  <si>
    <t xml:space="preserve">tau_h =</t>
  </si>
  <si>
    <t xml:space="preserve">Variância do Total:</t>
  </si>
  <si>
    <t xml:space="preserve">Var(tau_h) =</t>
  </si>
  <si>
    <t xml:space="preserve">Alocação Ótima:</t>
  </si>
  <si>
    <t xml:space="preserve">C_h =</t>
  </si>
  <si>
    <t xml:space="preserve">ESTIMATIVAS PARA A FLORESTA do Volume Comercial</t>
  </si>
  <si>
    <t xml:space="preserve">Tamanho da Floresta:</t>
  </si>
  <si>
    <t xml:space="preserve">N =</t>
  </si>
  <si>
    <t xml:space="preserve">parcelas</t>
  </si>
  <si>
    <t xml:space="preserve">S =</t>
  </si>
  <si>
    <t xml:space="preserve">hectares</t>
  </si>
  <si>
    <t xml:space="preserve">Total da Floresta:</t>
  </si>
  <si>
    <t xml:space="preserve"> tau = </t>
  </si>
  <si>
    <t xml:space="preserve">m^3</t>
  </si>
  <si>
    <t xml:space="preserve">Variância do Total da Floresta:</t>
  </si>
  <si>
    <t xml:space="preserve">Var(tau) = </t>
  </si>
  <si>
    <t xml:space="preserve">(m^3)^2</t>
  </si>
  <si>
    <t xml:space="preserve">Média da Floresta:</t>
  </si>
  <si>
    <t xml:space="preserve">   mu = </t>
  </si>
  <si>
    <t xml:space="preserve">m^3/parcela</t>
  </si>
  <si>
    <t xml:space="preserve">Variância da Média da Floresta:</t>
  </si>
  <si>
    <t xml:space="preserve">Var(mu) =</t>
  </si>
  <si>
    <t xml:space="preserve">(m^3/parcela)^2</t>
  </si>
  <si>
    <t xml:space="preserve">Tamanho Efetivo da Amostra:</t>
  </si>
  <si>
    <t xml:space="preserve">n_e = </t>
  </si>
  <si>
    <t xml:space="preserve">Estatística t (95%):</t>
  </si>
  <si>
    <t xml:space="preserve">Intervalo de Confiança de 95%:</t>
  </si>
  <si>
    <t xml:space="preserve">Estimativa +/- Erro Amostral</t>
  </si>
  <si>
    <t xml:space="preserve">Erro Amostral %</t>
  </si>
  <si>
    <t xml:space="preserve">m^3/ha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</si>
</sst>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#,###.0000"/>
    <numFmt numFmtId="168" formatCode="#,##0.0000_);\(#,##0.0000\)"/>
    <numFmt numFmtId="169" formatCode="0.000000E+00"/>
    <numFmt numFmtId="170" formatCode="#,###.00"/>
    <numFmt numFmtId="171" formatCode="0.0000E+00"/>
    <numFmt numFmtId="172" formatCode="_(* #,##0.00_);_(* \(#,##0.00\);_(* \-??_);_(@_)"/>
    <numFmt numFmtId="173" formatCode="0.000"/>
    <numFmt numFmtId="174" formatCode="0.0000"/>
    <numFmt numFmtId="175" formatCode="0.00"/>
    <numFmt numFmtId="176" formatCode="#,##0.00_);\(#,##0.00\)"/>
    <numFmt numFmtId="177" formatCode="#,##0.0000"/>
  </numFmts>
  <fonts count="8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10"/>
      <name val="Arial"/>
      <family val="2"/>
      <charset val="1"/>
    </font>
    <font>
      <b val="true"/>
      <sz val="10"/>
      <name val="Arial"/>
      <family val="2"/>
      <charset val="1"/>
    </font>
    <font>
      <b val="true"/>
      <u val="single"/>
      <sz val="10"/>
      <name val="Arial"/>
      <family val="2"/>
      <charset val="1"/>
    </font>
    <font>
      <vertAlign val="superscript"/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6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0" applyFont="tru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6"/>
  <sheetViews>
    <sheetView showFormulas="false" showGridLines="true" showRowColHeaders="true" showZeros="true" rightToLeft="false" tabSelected="false" showOutlineSymbols="true" defaultGridColor="true" view="normal" topLeftCell="A1" colorId="64" zoomScale="250" zoomScaleNormal="250" zoomScalePageLayoutView="100" workbookViewId="0">
      <selection pane="topLeft" activeCell="A11" activeCellId="0" sqref="A11"/>
    </sheetView>
  </sheetViews>
  <sheetFormatPr defaultColWidth="11.55078125" defaultRowHeight="12.8" zeroHeight="false" outlineLevelRow="0" outlineLevelCol="0"/>
  <cols>
    <col collapsed="false" customWidth="true" hidden="false" outlineLevel="0" max="3" min="3" style="1" width="20.43"/>
  </cols>
  <sheetData>
    <row r="1" customFormat="false" ht="12.8" hidden="false" customHeight="false" outlineLevel="0" collapsed="false">
      <c r="A1" s="2" t="s">
        <v>0</v>
      </c>
      <c r="B1" s="2" t="s">
        <v>1</v>
      </c>
      <c r="C1" s="3" t="s">
        <v>2</v>
      </c>
    </row>
    <row r="2" customFormat="false" ht="12.8" hidden="false" customHeight="false" outlineLevel="0" collapsed="false">
      <c r="A2" s="2" t="s">
        <v>3</v>
      </c>
      <c r="B2" s="2" t="n">
        <v>11</v>
      </c>
      <c r="C2" s="3" t="n">
        <v>26.06</v>
      </c>
    </row>
    <row r="3" customFormat="false" ht="12.8" hidden="false" customHeight="false" outlineLevel="0" collapsed="false">
      <c r="A3" s="2" t="s">
        <v>3</v>
      </c>
      <c r="B3" s="2" t="n">
        <v>12</v>
      </c>
      <c r="C3" s="3" t="n">
        <v>22.41</v>
      </c>
    </row>
    <row r="4" customFormat="false" ht="12.8" hidden="false" customHeight="false" outlineLevel="0" collapsed="false">
      <c r="A4" s="2" t="s">
        <v>3</v>
      </c>
      <c r="B4" s="2" t="n">
        <v>13</v>
      </c>
      <c r="C4" s="3" t="n">
        <v>31.05</v>
      </c>
    </row>
    <row r="5" customFormat="false" ht="12.8" hidden="false" customHeight="false" outlineLevel="0" collapsed="false">
      <c r="A5" s="2" t="s">
        <v>3</v>
      </c>
      <c r="B5" s="2" t="n">
        <v>26</v>
      </c>
      <c r="C5" s="3" t="n">
        <v>27.87</v>
      </c>
    </row>
    <row r="6" customFormat="false" ht="12.8" hidden="false" customHeight="false" outlineLevel="0" collapsed="false">
      <c r="A6" s="2" t="s">
        <v>3</v>
      </c>
      <c r="B6" s="2" t="n">
        <v>28</v>
      </c>
      <c r="C6" s="3" t="n">
        <v>51.42</v>
      </c>
    </row>
    <row r="7" customFormat="false" ht="12.8" hidden="false" customHeight="false" outlineLevel="0" collapsed="false">
      <c r="A7" s="2" t="s">
        <v>3</v>
      </c>
      <c r="B7" s="2" t="n">
        <v>29</v>
      </c>
      <c r="C7" s="3" t="n">
        <v>80.09</v>
      </c>
    </row>
    <row r="8" customFormat="false" ht="12.8" hidden="false" customHeight="false" outlineLevel="0" collapsed="false">
      <c r="A8" s="2" t="s">
        <v>3</v>
      </c>
      <c r="B8" s="2" t="n">
        <v>30</v>
      </c>
      <c r="C8" s="3" t="n">
        <v>44.7</v>
      </c>
    </row>
    <row r="9" customFormat="false" ht="12.8" hidden="false" customHeight="false" outlineLevel="0" collapsed="false">
      <c r="A9" s="2" t="s">
        <v>3</v>
      </c>
      <c r="B9" s="2" t="n">
        <v>31</v>
      </c>
      <c r="C9" s="3" t="n">
        <v>26.34</v>
      </c>
    </row>
    <row r="10" customFormat="false" ht="12.8" hidden="false" customHeight="false" outlineLevel="0" collapsed="false">
      <c r="A10" s="2" t="s">
        <v>3</v>
      </c>
      <c r="B10" s="2" t="n">
        <v>32</v>
      </c>
      <c r="C10" s="3" t="n">
        <v>11.03</v>
      </c>
    </row>
    <row r="11" customFormat="false" ht="12.8" hidden="false" customHeight="false" outlineLevel="0" collapsed="false">
      <c r="A11" s="2" t="s">
        <v>4</v>
      </c>
      <c r="B11" s="2" t="n">
        <v>15</v>
      </c>
      <c r="C11" s="3" t="n">
        <v>23.4</v>
      </c>
    </row>
    <row r="12" customFormat="false" ht="12.8" hidden="false" customHeight="false" outlineLevel="0" collapsed="false">
      <c r="A12" s="2" t="s">
        <v>4</v>
      </c>
      <c r="B12" s="2" t="n">
        <v>16</v>
      </c>
      <c r="C12" s="3" t="n">
        <v>28.05</v>
      </c>
    </row>
    <row r="13" customFormat="false" ht="12.8" hidden="false" customHeight="false" outlineLevel="0" collapsed="false">
      <c r="A13" s="2" t="s">
        <v>4</v>
      </c>
      <c r="B13" s="2" t="n">
        <v>17</v>
      </c>
      <c r="C13" s="3" t="n">
        <v>36.55</v>
      </c>
    </row>
    <row r="14" customFormat="false" ht="12.8" hidden="false" customHeight="false" outlineLevel="0" collapsed="false">
      <c r="A14" s="2" t="s">
        <v>4</v>
      </c>
      <c r="B14" s="2" t="n">
        <v>18</v>
      </c>
      <c r="C14" s="3" t="n">
        <v>54.47</v>
      </c>
    </row>
    <row r="15" customFormat="false" ht="12.8" hidden="false" customHeight="false" outlineLevel="0" collapsed="false">
      <c r="A15" s="2" t="s">
        <v>4</v>
      </c>
      <c r="B15" s="2" t="n">
        <v>19</v>
      </c>
      <c r="C15" s="3" t="n">
        <v>46.87</v>
      </c>
    </row>
    <row r="16" customFormat="false" ht="12.8" hidden="false" customHeight="false" outlineLevel="0" collapsed="false">
      <c r="A16" s="2" t="s">
        <v>5</v>
      </c>
      <c r="B16" s="2" t="n">
        <v>27</v>
      </c>
      <c r="C16" s="3" t="n">
        <v>55.48</v>
      </c>
    </row>
  </sheetData>
  <printOptions headings="false" gridLines="true" gridLinesSet="true" horizontalCentered="false" verticalCentered="false"/>
  <pageMargins left="0.306944444444444" right="0.154861111111111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J69"/>
  <sheetViews>
    <sheetView showFormulas="false" showGridLines="true" showRowColHeaders="true" showZeros="true" rightToLeft="false" tabSelected="false" showOutlineSymbols="true" defaultGridColor="true" view="normal" topLeftCell="C60" colorId="64" zoomScale="250" zoomScaleNormal="250" zoomScalePageLayoutView="100" workbookViewId="0">
      <selection pane="topLeft" activeCell="I1" activeCellId="0" sqref="I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4" width="7.13"/>
    <col collapsed="false" customWidth="true" hidden="false" outlineLevel="0" max="2" min="2" style="4" width="6.42"/>
    <col collapsed="false" customWidth="true" hidden="false" outlineLevel="0" max="3" min="3" style="4" width="7.41"/>
    <col collapsed="false" customWidth="true" hidden="false" outlineLevel="0" max="4" min="4" style="5" width="16.71"/>
    <col collapsed="false" customWidth="true" hidden="false" outlineLevel="0" max="5" min="5" style="5" width="13.29"/>
    <col collapsed="false" customWidth="true" hidden="false" outlineLevel="0" max="6" min="6" style="5" width="17.9"/>
    <col collapsed="false" customWidth="true" hidden="false" outlineLevel="0" max="7" min="7" style="5" width="11.65"/>
    <col collapsed="false" customWidth="true" hidden="false" outlineLevel="0" max="8" min="8" style="5" width="14.41"/>
    <col collapsed="false" customWidth="true" hidden="false" outlineLevel="0" max="9" min="9" style="6" width="16.48"/>
    <col collapsed="false" customWidth="true" hidden="false" outlineLevel="0" max="10" min="10" style="2" width="16.34"/>
    <col collapsed="false" customWidth="false" hidden="false" outlineLevel="0" max="1024" min="11" style="2" width="11.54"/>
  </cols>
  <sheetData>
    <row r="1" s="10" customFormat="true" ht="35.05" hidden="false" customHeight="false" outlineLevel="0" collapsed="false">
      <c r="A1" s="7" t="s">
        <v>0</v>
      </c>
      <c r="B1" s="7" t="s">
        <v>1</v>
      </c>
      <c r="C1" s="7" t="s">
        <v>6</v>
      </c>
      <c r="D1" s="8" t="s">
        <v>7</v>
      </c>
      <c r="E1" s="8" t="s">
        <v>8</v>
      </c>
      <c r="F1" s="8" t="s">
        <v>9</v>
      </c>
      <c r="G1" s="8" t="s">
        <v>10</v>
      </c>
      <c r="H1" s="8" t="s">
        <v>11</v>
      </c>
      <c r="I1" s="9" t="s">
        <v>12</v>
      </c>
      <c r="J1" s="8" t="s">
        <v>13</v>
      </c>
    </row>
    <row r="2" customFormat="false" ht="12.8" hidden="false" customHeight="false" outlineLevel="0" collapsed="false">
      <c r="A2" s="4" t="s">
        <v>3</v>
      </c>
      <c r="B2" s="4" t="n">
        <v>11</v>
      </c>
      <c r="C2" s="4" t="n">
        <v>312</v>
      </c>
      <c r="D2" s="5" t="n">
        <v>1882.37157416079</v>
      </c>
      <c r="E2" s="5" t="n">
        <v>23.4226085437316</v>
      </c>
      <c r="F2" s="5" t="n">
        <v>178.512927181193</v>
      </c>
      <c r="G2" s="5" t="n">
        <v>14.9178571428571</v>
      </c>
      <c r="H2" s="5" t="n">
        <v>53.5392098776792</v>
      </c>
      <c r="I2" s="6" t="n">
        <f aca="false">F2/10^4*540</f>
        <v>9.63969806778442</v>
      </c>
      <c r="J2" s="5" t="n">
        <f aca="false">D2/10^4*540</f>
        <v>101.648065004683</v>
      </c>
    </row>
    <row r="3" customFormat="false" ht="12.8" hidden="false" customHeight="false" outlineLevel="0" collapsed="false">
      <c r="A3" s="4" t="s">
        <v>3</v>
      </c>
      <c r="B3" s="4" t="n">
        <v>11</v>
      </c>
      <c r="C3" s="4" t="n">
        <v>328</v>
      </c>
      <c r="D3" s="5" t="n">
        <v>1511.37949870693</v>
      </c>
      <c r="E3" s="5" t="n">
        <v>20.9001470858054</v>
      </c>
      <c r="F3" s="5" t="n">
        <v>159.85463795177</v>
      </c>
      <c r="G3" s="5" t="n">
        <v>14.6333333333333</v>
      </c>
      <c r="H3" s="5" t="n">
        <v>47.1300023040355</v>
      </c>
      <c r="I3" s="6" t="n">
        <f aca="false">F3/10^4*540</f>
        <v>8.63215044939558</v>
      </c>
      <c r="J3" s="5" t="n">
        <f aca="false">D3/10^4*540</f>
        <v>81.6144929301742</v>
      </c>
    </row>
    <row r="4" customFormat="false" ht="12.8" hidden="false" customHeight="false" outlineLevel="0" collapsed="false">
      <c r="A4" s="4" t="s">
        <v>3</v>
      </c>
      <c r="B4" s="4" t="n">
        <v>12</v>
      </c>
      <c r="C4" s="4" t="n">
        <v>322</v>
      </c>
      <c r="D4" s="5" t="n">
        <v>1515.6783295672</v>
      </c>
      <c r="E4" s="5" t="n">
        <v>23.0735840944235</v>
      </c>
      <c r="F4" s="5" t="n">
        <v>177.710350374426</v>
      </c>
      <c r="G4" s="5" t="n">
        <v>14.5909090909091</v>
      </c>
      <c r="H4" s="5" t="n">
        <v>53.4742604176962</v>
      </c>
      <c r="I4" s="6" t="n">
        <f aca="false">F4/10^4*540</f>
        <v>9.59635892021901</v>
      </c>
      <c r="J4" s="5" t="n">
        <f aca="false">D4/10^4*540</f>
        <v>81.8466297966288</v>
      </c>
    </row>
    <row r="5" customFormat="false" ht="12.8" hidden="false" customHeight="false" outlineLevel="0" collapsed="false">
      <c r="A5" s="4" t="s">
        <v>3</v>
      </c>
      <c r="B5" s="4" t="n">
        <v>13</v>
      </c>
      <c r="C5" s="4" t="n">
        <v>310</v>
      </c>
      <c r="D5" s="5" t="n">
        <v>1730.91279455334</v>
      </c>
      <c r="E5" s="5" t="n">
        <v>21.049420595078</v>
      </c>
      <c r="F5" s="5" t="n">
        <v>158.853903433959</v>
      </c>
      <c r="G5" s="5" t="n">
        <v>13.0882352941176</v>
      </c>
      <c r="H5" s="5" t="n">
        <v>47.7215430069094</v>
      </c>
      <c r="I5" s="6" t="n">
        <f aca="false">F5/10^4*540</f>
        <v>8.57811078543379</v>
      </c>
      <c r="J5" s="5" t="n">
        <f aca="false">D5/10^4*540</f>
        <v>93.4692909058804</v>
      </c>
    </row>
    <row r="6" customFormat="false" ht="12.8" hidden="false" customHeight="false" outlineLevel="0" collapsed="false">
      <c r="A6" s="4" t="s">
        <v>3</v>
      </c>
      <c r="B6" s="4" t="n">
        <v>13</v>
      </c>
      <c r="C6" s="4" t="n">
        <v>313</v>
      </c>
      <c r="D6" s="5" t="n">
        <v>1761.55850104454</v>
      </c>
      <c r="E6" s="5" t="n">
        <v>21.9933193624284</v>
      </c>
      <c r="F6" s="5" t="n">
        <v>167.232019689863</v>
      </c>
      <c r="G6" s="5" t="n">
        <v>14.8033333333333</v>
      </c>
      <c r="H6" s="5" t="n">
        <v>50.1971111733552</v>
      </c>
      <c r="I6" s="6" t="n">
        <f aca="false">F6/10^4*540</f>
        <v>9.0305290632526</v>
      </c>
      <c r="J6" s="5" t="n">
        <f aca="false">D6/10^4*540</f>
        <v>95.1241590564052</v>
      </c>
    </row>
    <row r="7" customFormat="false" ht="12.8" hidden="false" customHeight="false" outlineLevel="0" collapsed="false">
      <c r="A7" s="4" t="s">
        <v>3</v>
      </c>
      <c r="B7" s="4" t="n">
        <v>13</v>
      </c>
      <c r="C7" s="4" t="n">
        <v>314</v>
      </c>
      <c r="D7" s="5" t="n">
        <v>1646.54889634262</v>
      </c>
      <c r="E7" s="5" t="n">
        <v>21.4867520236742</v>
      </c>
      <c r="F7" s="5" t="n">
        <v>162.87176063998</v>
      </c>
      <c r="G7" s="5" t="n">
        <v>13.3346153846154</v>
      </c>
      <c r="H7" s="5" t="n">
        <v>49.7474415343871</v>
      </c>
      <c r="I7" s="6" t="n">
        <f aca="false">F7/10^4*540</f>
        <v>8.79507507455892</v>
      </c>
      <c r="J7" s="5" t="n">
        <f aca="false">D7/10^4*540</f>
        <v>88.9136404025015</v>
      </c>
    </row>
    <row r="8" customFormat="false" ht="12.8" hidden="false" customHeight="false" outlineLevel="0" collapsed="false">
      <c r="A8" s="4" t="s">
        <v>3</v>
      </c>
      <c r="B8" s="4" t="n">
        <v>13</v>
      </c>
      <c r="C8" s="4" t="n">
        <v>315</v>
      </c>
      <c r="D8" s="5" t="n">
        <v>1746.4164309688</v>
      </c>
      <c r="E8" s="5" t="n">
        <v>22.8310717448826</v>
      </c>
      <c r="F8" s="5" t="n">
        <v>173.61191313342</v>
      </c>
      <c r="G8" s="5" t="n">
        <v>14.0566666666667</v>
      </c>
      <c r="H8" s="5" t="n">
        <v>52.1550191717682</v>
      </c>
      <c r="I8" s="6" t="n">
        <f aca="false">F8/10^4*540</f>
        <v>9.37504330920468</v>
      </c>
      <c r="J8" s="5" t="n">
        <f aca="false">D8/10^4*540</f>
        <v>94.3064872723152</v>
      </c>
    </row>
    <row r="9" customFormat="false" ht="12.8" hidden="false" customHeight="false" outlineLevel="0" collapsed="false">
      <c r="A9" s="4" t="s">
        <v>3</v>
      </c>
      <c r="B9" s="4" t="n">
        <v>26</v>
      </c>
      <c r="C9" s="4" t="n">
        <v>170</v>
      </c>
      <c r="D9" s="5" t="n">
        <v>1772.22380047071</v>
      </c>
      <c r="E9" s="5" t="n">
        <v>22.1197121081113</v>
      </c>
      <c r="F9" s="5" t="n">
        <v>167.039342923754</v>
      </c>
      <c r="G9" s="5" t="n">
        <v>13.5866666666667</v>
      </c>
      <c r="H9" s="5" t="n">
        <v>49.8522977654703</v>
      </c>
      <c r="I9" s="6" t="n">
        <f aca="false">F9/10^4*540</f>
        <v>9.02012451788272</v>
      </c>
      <c r="J9" s="5" t="n">
        <f aca="false">D9/10^4*540</f>
        <v>95.7000852254183</v>
      </c>
    </row>
    <row r="10" customFormat="false" ht="12.8" hidden="false" customHeight="false" outlineLevel="0" collapsed="false">
      <c r="A10" s="4" t="s">
        <v>3</v>
      </c>
      <c r="B10" s="4" t="n">
        <v>26</v>
      </c>
      <c r="C10" s="4" t="n">
        <v>176</v>
      </c>
      <c r="D10" s="5" t="n">
        <v>1743.66216845343</v>
      </c>
      <c r="E10" s="5" t="n">
        <v>22.9328082681062</v>
      </c>
      <c r="F10" s="5" t="n">
        <v>173.949962224012</v>
      </c>
      <c r="G10" s="5" t="n">
        <v>13.34</v>
      </c>
      <c r="H10" s="5" t="n">
        <v>51.9147475157518</v>
      </c>
      <c r="I10" s="6" t="n">
        <f aca="false">F10/10^4*540</f>
        <v>9.39329796009665</v>
      </c>
      <c r="J10" s="5" t="n">
        <f aca="false">D10/10^4*540</f>
        <v>94.1577570964852</v>
      </c>
    </row>
    <row r="11" customFormat="false" ht="12.8" hidden="false" customHeight="false" outlineLevel="0" collapsed="false">
      <c r="A11" s="4" t="s">
        <v>3</v>
      </c>
      <c r="B11" s="4" t="n">
        <v>26</v>
      </c>
      <c r="C11" s="4" t="n">
        <v>178</v>
      </c>
      <c r="D11" s="5" t="n">
        <v>1799.90438489349</v>
      </c>
      <c r="E11" s="5" t="n">
        <v>22.1554201129295</v>
      </c>
      <c r="F11" s="5" t="n">
        <v>167.018041458048</v>
      </c>
      <c r="G11" s="5" t="n">
        <v>13.33</v>
      </c>
      <c r="H11" s="5" t="n">
        <v>50.1328825100226</v>
      </c>
      <c r="I11" s="6" t="n">
        <f aca="false">F11/10^4*540</f>
        <v>9.01897423873459</v>
      </c>
      <c r="J11" s="5" t="n">
        <f aca="false">D11/10^4*540</f>
        <v>97.1948367842485</v>
      </c>
    </row>
    <row r="12" customFormat="false" ht="12.8" hidden="false" customHeight="false" outlineLevel="0" collapsed="false">
      <c r="A12" s="4" t="s">
        <v>3</v>
      </c>
      <c r="B12" s="4" t="n">
        <v>26</v>
      </c>
      <c r="C12" s="4" t="n">
        <v>181</v>
      </c>
      <c r="D12" s="5" t="n">
        <v>1782.49924930409</v>
      </c>
      <c r="E12" s="5" t="n">
        <v>21.8373168624639</v>
      </c>
      <c r="F12" s="5" t="n">
        <v>164.545236058397</v>
      </c>
      <c r="G12" s="5" t="n">
        <v>13.4333333333333</v>
      </c>
      <c r="H12" s="5" t="n">
        <v>49.3906341787128</v>
      </c>
      <c r="I12" s="6" t="n">
        <f aca="false">F12/10^4*540</f>
        <v>8.88544274715344</v>
      </c>
      <c r="J12" s="5" t="n">
        <f aca="false">D12/10^4*540</f>
        <v>96.2549594624209</v>
      </c>
    </row>
    <row r="13" customFormat="false" ht="12.8" hidden="false" customHeight="false" outlineLevel="0" collapsed="false">
      <c r="A13" s="4" t="s">
        <v>3</v>
      </c>
      <c r="B13" s="4" t="n">
        <v>28</v>
      </c>
      <c r="C13" s="4" t="n">
        <v>106</v>
      </c>
      <c r="D13" s="5" t="n">
        <v>2055.0185124953</v>
      </c>
      <c r="E13" s="5" t="n">
        <v>25.0572737890341</v>
      </c>
      <c r="F13" s="5" t="n">
        <v>188.688554835937</v>
      </c>
      <c r="G13" s="5" t="n">
        <v>13.2269230769231</v>
      </c>
      <c r="H13" s="5" t="n">
        <v>59.9924412152587</v>
      </c>
      <c r="I13" s="6" t="n">
        <f aca="false">F13/10^4*540</f>
        <v>10.1891819611406</v>
      </c>
      <c r="J13" s="5" t="n">
        <f aca="false">D13/10^4*540</f>
        <v>110.970999674746</v>
      </c>
    </row>
    <row r="14" customFormat="false" ht="12.8" hidden="false" customHeight="false" outlineLevel="0" collapsed="false">
      <c r="A14" s="4" t="s">
        <v>3</v>
      </c>
      <c r="B14" s="4" t="n">
        <v>28</v>
      </c>
      <c r="C14" s="4" t="n">
        <v>113</v>
      </c>
      <c r="D14" s="5" t="n">
        <v>1834.10213899515</v>
      </c>
      <c r="E14" s="5" t="n">
        <v>22.0298100008338</v>
      </c>
      <c r="F14" s="5" t="n">
        <v>165.447171827044</v>
      </c>
      <c r="G14" s="5" t="n">
        <v>12.9466666666667</v>
      </c>
      <c r="H14" s="5" t="n">
        <v>52.6488384628345</v>
      </c>
      <c r="I14" s="6" t="n">
        <f aca="false">F14/10^4*540</f>
        <v>8.93414727866038</v>
      </c>
      <c r="J14" s="5" t="n">
        <f aca="false">D14/10^4*540</f>
        <v>99.0415155057381</v>
      </c>
    </row>
    <row r="15" customFormat="false" ht="12.8" hidden="false" customHeight="false" outlineLevel="0" collapsed="false">
      <c r="A15" s="4" t="s">
        <v>3</v>
      </c>
      <c r="B15" s="4" t="n">
        <v>28</v>
      </c>
      <c r="C15" s="4" t="n">
        <v>138</v>
      </c>
      <c r="D15" s="5" t="n">
        <v>1796.70458958778</v>
      </c>
      <c r="E15" s="5" t="n">
        <v>22.7023486667521</v>
      </c>
      <c r="F15" s="5" t="n">
        <v>171.437919392934</v>
      </c>
      <c r="G15" s="5" t="n">
        <v>13.4928571428571</v>
      </c>
      <c r="H15" s="5" t="n">
        <v>54.5552228233836</v>
      </c>
      <c r="I15" s="6" t="n">
        <f aca="false">F15/10^4*540</f>
        <v>9.25764764721844</v>
      </c>
      <c r="J15" s="5" t="n">
        <f aca="false">D15/10^4*540</f>
        <v>97.0220478377401</v>
      </c>
    </row>
    <row r="16" customFormat="false" ht="12.8" hidden="false" customHeight="false" outlineLevel="0" collapsed="false">
      <c r="A16" s="4" t="s">
        <v>3</v>
      </c>
      <c r="B16" s="4" t="n">
        <v>28</v>
      </c>
      <c r="C16" s="4" t="n">
        <v>145</v>
      </c>
      <c r="D16" s="5" t="n">
        <v>1755.05840030789</v>
      </c>
      <c r="E16" s="5" t="n">
        <v>21.1748574227559</v>
      </c>
      <c r="F16" s="5" t="n">
        <v>159.18235640756</v>
      </c>
      <c r="G16" s="5" t="n">
        <v>12.8233333333333</v>
      </c>
      <c r="H16" s="5" t="n">
        <v>50.655239833269</v>
      </c>
      <c r="I16" s="6" t="n">
        <f aca="false">F16/10^4*540</f>
        <v>8.59584724600824</v>
      </c>
      <c r="J16" s="5" t="n">
        <f aca="false">D16/10^4*540</f>
        <v>94.7731536166261</v>
      </c>
    </row>
    <row r="17" customFormat="false" ht="12.8" hidden="false" customHeight="false" outlineLevel="0" collapsed="false">
      <c r="A17" s="4" t="s">
        <v>3</v>
      </c>
      <c r="B17" s="4" t="n">
        <v>28</v>
      </c>
      <c r="C17" s="4" t="n">
        <v>209</v>
      </c>
      <c r="D17" s="5" t="n">
        <v>1682.33554918018</v>
      </c>
      <c r="E17" s="5" t="n">
        <v>22.1581522937903</v>
      </c>
      <c r="F17" s="5" t="n">
        <v>168.193572183709</v>
      </c>
      <c r="G17" s="5" t="n">
        <v>13.9678571428571</v>
      </c>
      <c r="H17" s="5" t="n">
        <v>52.7864607455322</v>
      </c>
      <c r="I17" s="6" t="n">
        <f aca="false">F17/10^4*540</f>
        <v>9.08245289792029</v>
      </c>
      <c r="J17" s="5" t="n">
        <f aca="false">D17/10^4*540</f>
        <v>90.8461196557297</v>
      </c>
    </row>
    <row r="18" customFormat="false" ht="12.8" hidden="false" customHeight="false" outlineLevel="0" collapsed="false">
      <c r="A18" s="4" t="s">
        <v>3</v>
      </c>
      <c r="B18" s="4" t="n">
        <v>28</v>
      </c>
      <c r="C18" s="4" t="n">
        <v>311</v>
      </c>
      <c r="D18" s="5" t="n">
        <v>1603.39220219479</v>
      </c>
      <c r="E18" s="5" t="n">
        <v>18.8692994361984</v>
      </c>
      <c r="F18" s="5" t="n">
        <v>141.722268771841</v>
      </c>
      <c r="G18" s="5" t="n">
        <v>13.65</v>
      </c>
      <c r="H18" s="5" t="n">
        <v>45.059780576413</v>
      </c>
      <c r="I18" s="6" t="n">
        <f aca="false">F18/10^4*540</f>
        <v>7.65300251367941</v>
      </c>
      <c r="J18" s="5" t="n">
        <f aca="false">D18/10^4*540</f>
        <v>86.5831789185187</v>
      </c>
    </row>
    <row r="19" customFormat="false" ht="12.8" hidden="false" customHeight="false" outlineLevel="0" collapsed="false">
      <c r="A19" s="4" t="s">
        <v>3</v>
      </c>
      <c r="B19" s="4" t="n">
        <v>29</v>
      </c>
      <c r="C19" s="4" t="n">
        <v>112</v>
      </c>
      <c r="D19" s="5" t="n">
        <v>1797.96909472455</v>
      </c>
      <c r="E19" s="5" t="n">
        <v>22.8701029892262</v>
      </c>
      <c r="F19" s="5" t="n">
        <v>172.995657514065</v>
      </c>
      <c r="G19" s="5" t="n">
        <v>13.4266666666667</v>
      </c>
      <c r="H19" s="5" t="n">
        <v>55.682023803028</v>
      </c>
      <c r="I19" s="6" t="n">
        <f aca="false">F19/10^4*540</f>
        <v>9.34176550575951</v>
      </c>
      <c r="J19" s="5" t="n">
        <f aca="false">D19/10^4*540</f>
        <v>97.0903311151257</v>
      </c>
    </row>
    <row r="20" customFormat="false" ht="12.8" hidden="false" customHeight="false" outlineLevel="0" collapsed="false">
      <c r="A20" s="4" t="s">
        <v>3</v>
      </c>
      <c r="B20" s="4" t="n">
        <v>29</v>
      </c>
      <c r="C20" s="4" t="n">
        <v>115</v>
      </c>
      <c r="D20" s="5" t="n">
        <v>1786.60544944248</v>
      </c>
      <c r="E20" s="5" t="n">
        <v>22.5685015661682</v>
      </c>
      <c r="F20" s="5" t="n">
        <v>170.797532356479</v>
      </c>
      <c r="G20" s="5" t="n">
        <v>13.72</v>
      </c>
      <c r="H20" s="5" t="n">
        <v>55.0230355782125</v>
      </c>
      <c r="I20" s="6" t="n">
        <f aca="false">F20/10^4*540</f>
        <v>9.22306674724987</v>
      </c>
      <c r="J20" s="5" t="n">
        <f aca="false">D20/10^4*540</f>
        <v>96.4766942698939</v>
      </c>
    </row>
    <row r="21" customFormat="false" ht="12.8" hidden="false" customHeight="false" outlineLevel="0" collapsed="false">
      <c r="A21" s="4" t="s">
        <v>3</v>
      </c>
      <c r="B21" s="4" t="n">
        <v>29</v>
      </c>
      <c r="C21" s="4" t="n">
        <v>118</v>
      </c>
      <c r="D21" s="5" t="n">
        <v>1776.12069550697</v>
      </c>
      <c r="E21" s="5" t="n">
        <v>23.2070975508237</v>
      </c>
      <c r="F21" s="5" t="n">
        <v>175.81794181443</v>
      </c>
      <c r="G21" s="5" t="n">
        <v>13.6066666666667</v>
      </c>
      <c r="H21" s="5" t="n">
        <v>56.3420094488735</v>
      </c>
      <c r="I21" s="6" t="n">
        <f aca="false">F21/10^4*540</f>
        <v>9.49416885797922</v>
      </c>
      <c r="J21" s="5" t="n">
        <f aca="false">D21/10^4*540</f>
        <v>95.9105175573764</v>
      </c>
    </row>
    <row r="22" customFormat="false" ht="12.8" hidden="false" customHeight="false" outlineLevel="0" collapsed="false">
      <c r="A22" s="4" t="s">
        <v>3</v>
      </c>
      <c r="B22" s="4" t="n">
        <v>29</v>
      </c>
      <c r="C22" s="4" t="n">
        <v>121</v>
      </c>
      <c r="D22" s="5" t="n">
        <v>1781.2628732686</v>
      </c>
      <c r="E22" s="5" t="n">
        <v>23.5135029249001</v>
      </c>
      <c r="F22" s="5" t="n">
        <v>178.307315360254</v>
      </c>
      <c r="G22" s="5" t="n">
        <v>12.8892857142857</v>
      </c>
      <c r="H22" s="5" t="n">
        <v>57.0896229004321</v>
      </c>
      <c r="I22" s="6" t="n">
        <f aca="false">F22/10^4*540</f>
        <v>9.62859502945372</v>
      </c>
      <c r="J22" s="5" t="n">
        <f aca="false">D22/10^4*540</f>
        <v>96.1881951565044</v>
      </c>
    </row>
    <row r="23" customFormat="false" ht="12.8" hidden="false" customHeight="false" outlineLevel="0" collapsed="false">
      <c r="A23" s="4" t="s">
        <v>3</v>
      </c>
      <c r="B23" s="4" t="n">
        <v>29</v>
      </c>
      <c r="C23" s="4" t="n">
        <v>123</v>
      </c>
      <c r="D23" s="5" t="n">
        <v>1833.08753625097</v>
      </c>
      <c r="E23" s="5" t="n">
        <v>24.5825740233968</v>
      </c>
      <c r="F23" s="5" t="n">
        <v>186.770402544666</v>
      </c>
      <c r="G23" s="5" t="n">
        <v>13.875</v>
      </c>
      <c r="H23" s="5" t="n">
        <v>60.1156939407434</v>
      </c>
      <c r="I23" s="6" t="n">
        <f aca="false">F23/10^4*540</f>
        <v>10.085601737412</v>
      </c>
      <c r="J23" s="5" t="n">
        <f aca="false">D23/10^4*540</f>
        <v>98.9867269575524</v>
      </c>
    </row>
    <row r="24" customFormat="false" ht="12.8" hidden="false" customHeight="false" outlineLevel="0" collapsed="false">
      <c r="A24" s="4" t="s">
        <v>3</v>
      </c>
      <c r="B24" s="4" t="n">
        <v>29</v>
      </c>
      <c r="C24" s="4" t="n">
        <v>125</v>
      </c>
      <c r="D24" s="5" t="n">
        <v>1782.59346877121</v>
      </c>
      <c r="E24" s="5" t="n">
        <v>24.3020903722725</v>
      </c>
      <c r="F24" s="5" t="n">
        <v>185.077733720677</v>
      </c>
      <c r="G24" s="5" t="n">
        <v>13.7964285714286</v>
      </c>
      <c r="H24" s="5" t="n">
        <v>59.570875492105</v>
      </c>
      <c r="I24" s="6" t="n">
        <f aca="false">F24/10^4*540</f>
        <v>9.99419762091656</v>
      </c>
      <c r="J24" s="5" t="n">
        <f aca="false">D24/10^4*540</f>
        <v>96.2600473136454</v>
      </c>
    </row>
    <row r="25" customFormat="false" ht="12.8" hidden="false" customHeight="false" outlineLevel="0" collapsed="false">
      <c r="A25" s="4" t="s">
        <v>3</v>
      </c>
      <c r="B25" s="4" t="n">
        <v>29</v>
      </c>
      <c r="C25" s="4" t="n">
        <v>231</v>
      </c>
      <c r="D25" s="5" t="n">
        <v>1778.24115929183</v>
      </c>
      <c r="E25" s="5" t="n">
        <v>24.2357043155279</v>
      </c>
      <c r="F25" s="5" t="n">
        <v>184.728081315223</v>
      </c>
      <c r="G25" s="5" t="n">
        <v>13.9964285714286</v>
      </c>
      <c r="H25" s="5" t="n">
        <v>59.458333051196</v>
      </c>
      <c r="I25" s="6" t="n">
        <f aca="false">F25/10^4*540</f>
        <v>9.97531639102204</v>
      </c>
      <c r="J25" s="5" t="n">
        <f aca="false">D25/10^4*540</f>
        <v>96.0250226017588</v>
      </c>
    </row>
    <row r="26" customFormat="false" ht="12.8" hidden="false" customHeight="false" outlineLevel="0" collapsed="false">
      <c r="A26" s="4" t="s">
        <v>3</v>
      </c>
      <c r="B26" s="4" t="n">
        <v>29</v>
      </c>
      <c r="C26" s="4" t="n">
        <v>300</v>
      </c>
      <c r="D26" s="5" t="n">
        <v>1345.53032198482</v>
      </c>
      <c r="E26" s="5" t="n">
        <v>16.4238954385101</v>
      </c>
      <c r="F26" s="5" t="n">
        <v>126.543728613649</v>
      </c>
      <c r="G26" s="5" t="n">
        <v>13.97</v>
      </c>
      <c r="H26" s="5" t="n">
        <v>39.9900094753089</v>
      </c>
      <c r="I26" s="6" t="n">
        <f aca="false">F26/10^4*540</f>
        <v>6.83336134513705</v>
      </c>
      <c r="J26" s="5" t="n">
        <f aca="false">D26/10^4*540</f>
        <v>72.6586373871803</v>
      </c>
    </row>
    <row r="27" customFormat="false" ht="12.8" hidden="false" customHeight="false" outlineLevel="0" collapsed="false">
      <c r="A27" s="4" t="s">
        <v>3</v>
      </c>
      <c r="B27" s="4" t="n">
        <v>29</v>
      </c>
      <c r="C27" s="4" t="n">
        <v>301</v>
      </c>
      <c r="D27" s="5" t="n">
        <v>1799.63195820528</v>
      </c>
      <c r="E27" s="5" t="n">
        <v>23.7002489256975</v>
      </c>
      <c r="F27" s="5" t="n">
        <v>180.08473444131</v>
      </c>
      <c r="G27" s="5" t="n">
        <v>13.9357142857143</v>
      </c>
      <c r="H27" s="5" t="n">
        <v>58.0149409276946</v>
      </c>
      <c r="I27" s="6" t="n">
        <f aca="false">F27/10^4*540</f>
        <v>9.72457565983074</v>
      </c>
      <c r="J27" s="5" t="n">
        <f aca="false">D27/10^4*540</f>
        <v>97.1801257430851</v>
      </c>
    </row>
    <row r="28" customFormat="false" ht="12.8" hidden="false" customHeight="false" outlineLevel="0" collapsed="false">
      <c r="A28" s="4" t="s">
        <v>3</v>
      </c>
      <c r="B28" s="4" t="n">
        <v>29</v>
      </c>
      <c r="C28" s="4" t="n">
        <v>302</v>
      </c>
      <c r="D28" s="5" t="n">
        <v>1762.47319585356</v>
      </c>
      <c r="E28" s="5" t="n">
        <v>24.5504169914667</v>
      </c>
      <c r="F28" s="5" t="n">
        <v>187.588281235849</v>
      </c>
      <c r="G28" s="5" t="n">
        <v>13.07</v>
      </c>
      <c r="H28" s="5" t="n">
        <v>60.4322353495893</v>
      </c>
      <c r="I28" s="6" t="n">
        <f aca="false">F28/10^4*540</f>
        <v>10.1297671867358</v>
      </c>
      <c r="J28" s="5" t="n">
        <f aca="false">D28/10^4*540</f>
        <v>95.1735525760922</v>
      </c>
    </row>
    <row r="29" customFormat="false" ht="12.8" hidden="false" customHeight="false" outlineLevel="0" collapsed="false">
      <c r="A29" s="4" t="s">
        <v>3</v>
      </c>
      <c r="B29" s="4" t="n">
        <v>30</v>
      </c>
      <c r="C29" s="4" t="n">
        <v>136</v>
      </c>
      <c r="D29" s="5" t="n">
        <v>1416.59094737848</v>
      </c>
      <c r="E29" s="5" t="n">
        <v>16.6479217136088</v>
      </c>
      <c r="F29" s="5" t="n">
        <v>124.726629590043</v>
      </c>
      <c r="G29" s="5" t="n">
        <v>12.5428571428571</v>
      </c>
      <c r="H29" s="5" t="n">
        <v>45.1639085321087</v>
      </c>
      <c r="I29" s="6" t="n">
        <f aca="false">F29/10^4*540</f>
        <v>6.73523799786232</v>
      </c>
      <c r="J29" s="5" t="n">
        <f aca="false">D29/10^4*540</f>
        <v>76.4959111584379</v>
      </c>
    </row>
    <row r="30" customFormat="false" ht="12.8" hidden="false" customHeight="false" outlineLevel="0" collapsed="false">
      <c r="A30" s="4" t="s">
        <v>3</v>
      </c>
      <c r="B30" s="4" t="n">
        <v>30</v>
      </c>
      <c r="C30" s="4" t="n">
        <v>141</v>
      </c>
      <c r="D30" s="5" t="n">
        <v>1454.49616303768</v>
      </c>
      <c r="E30" s="5" t="n">
        <v>16.9943150976497</v>
      </c>
      <c r="F30" s="5" t="n">
        <v>127.231935801669</v>
      </c>
      <c r="G30" s="5" t="n">
        <v>12.8733333333333</v>
      </c>
      <c r="H30" s="5" t="n">
        <v>46.0710878646918</v>
      </c>
      <c r="I30" s="6" t="n">
        <f aca="false">F30/10^4*540</f>
        <v>6.87052453329013</v>
      </c>
      <c r="J30" s="5" t="n">
        <f aca="false">D30/10^4*540</f>
        <v>78.5427928040347</v>
      </c>
    </row>
    <row r="31" customFormat="false" ht="12.8" hidden="false" customHeight="false" outlineLevel="0" collapsed="false">
      <c r="A31" s="4" t="s">
        <v>3</v>
      </c>
      <c r="B31" s="4" t="n">
        <v>30</v>
      </c>
      <c r="C31" s="4" t="n">
        <v>149</v>
      </c>
      <c r="D31" s="5" t="n">
        <v>1555.56083731816</v>
      </c>
      <c r="E31" s="5" t="n">
        <v>19.5278645334248</v>
      </c>
      <c r="F31" s="5" t="n">
        <v>147.323742552769</v>
      </c>
      <c r="G31" s="5" t="n">
        <v>13.4533333333333</v>
      </c>
      <c r="H31" s="5" t="n">
        <v>52.978488701242</v>
      </c>
      <c r="I31" s="6" t="n">
        <f aca="false">F31/10^4*540</f>
        <v>7.95548209784953</v>
      </c>
      <c r="J31" s="5" t="n">
        <f aca="false">D31/10^4*540</f>
        <v>84.0002852151806</v>
      </c>
    </row>
    <row r="32" customFormat="false" ht="12.8" hidden="false" customHeight="false" outlineLevel="0" collapsed="false">
      <c r="A32" s="4" t="s">
        <v>3</v>
      </c>
      <c r="B32" s="4" t="n">
        <v>30</v>
      </c>
      <c r="C32" s="4" t="n">
        <v>151</v>
      </c>
      <c r="D32" s="5" t="n">
        <v>1401.73267067931</v>
      </c>
      <c r="E32" s="5" t="n">
        <v>18.1178198764973</v>
      </c>
      <c r="F32" s="5" t="n">
        <v>137.322817318269</v>
      </c>
      <c r="G32" s="5" t="n">
        <v>14.1166666666667</v>
      </c>
      <c r="H32" s="5" t="n">
        <v>49.3820968681458</v>
      </c>
      <c r="I32" s="6" t="n">
        <f aca="false">F32/10^4*540</f>
        <v>7.41543213518653</v>
      </c>
      <c r="J32" s="5" t="n">
        <f aca="false">D32/10^4*540</f>
        <v>75.6935642166827</v>
      </c>
    </row>
    <row r="33" customFormat="false" ht="12.8" hidden="false" customHeight="false" outlineLevel="0" collapsed="false">
      <c r="A33" s="4" t="s">
        <v>3</v>
      </c>
      <c r="B33" s="4" t="n">
        <v>30</v>
      </c>
      <c r="C33" s="4" t="n">
        <v>305</v>
      </c>
      <c r="D33" s="5" t="n">
        <v>1436.62713098917</v>
      </c>
      <c r="E33" s="5" t="n">
        <v>17.8091078150228</v>
      </c>
      <c r="F33" s="5" t="n">
        <v>134.327806840653</v>
      </c>
      <c r="G33" s="5" t="n">
        <v>13.1166666666667</v>
      </c>
      <c r="H33" s="5" t="n">
        <v>48.3050733958997</v>
      </c>
      <c r="I33" s="6" t="n">
        <f aca="false">F33/10^4*540</f>
        <v>7.25370156939526</v>
      </c>
      <c r="J33" s="5" t="n">
        <f aca="false">D33/10^4*540</f>
        <v>77.5778650734152</v>
      </c>
    </row>
    <row r="34" customFormat="false" ht="12.8" hidden="false" customHeight="false" outlineLevel="0" collapsed="false">
      <c r="A34" s="4" t="s">
        <v>3</v>
      </c>
      <c r="B34" s="4" t="n">
        <v>30</v>
      </c>
      <c r="C34" s="4" t="n">
        <v>306</v>
      </c>
      <c r="D34" s="5" t="n">
        <v>1386.06202097575</v>
      </c>
      <c r="E34" s="5" t="n">
        <v>17.1383628581324</v>
      </c>
      <c r="F34" s="5" t="n">
        <v>129.309142864048</v>
      </c>
      <c r="G34" s="5" t="n">
        <v>13.446875</v>
      </c>
      <c r="H34" s="5" t="n">
        <v>46.7768455355574</v>
      </c>
      <c r="I34" s="6" t="n">
        <f aca="false">F34/10^4*540</f>
        <v>6.98269371465859</v>
      </c>
      <c r="J34" s="5" t="n">
        <f aca="false">D34/10^4*540</f>
        <v>74.8473491326905</v>
      </c>
    </row>
    <row r="35" customFormat="false" ht="12.8" hidden="false" customHeight="false" outlineLevel="0" collapsed="false">
      <c r="A35" s="4" t="s">
        <v>3</v>
      </c>
      <c r="B35" s="4" t="n">
        <v>31</v>
      </c>
      <c r="C35" s="4" t="n">
        <v>156</v>
      </c>
      <c r="D35" s="5" t="n">
        <v>1372.23240003721</v>
      </c>
      <c r="E35" s="5" t="n">
        <v>16.8190636617644</v>
      </c>
      <c r="F35" s="5" t="n">
        <v>126.636726263995</v>
      </c>
      <c r="G35" s="5" t="n">
        <v>12.85</v>
      </c>
      <c r="H35" s="5" t="n">
        <v>45.9467247379305</v>
      </c>
      <c r="I35" s="6" t="n">
        <f aca="false">F35/10^4*540</f>
        <v>6.83838321825573</v>
      </c>
      <c r="J35" s="5" t="n">
        <f aca="false">D35/10^4*540</f>
        <v>74.1005496020093</v>
      </c>
    </row>
    <row r="36" customFormat="false" ht="12.8" hidden="false" customHeight="false" outlineLevel="0" collapsed="false">
      <c r="A36" s="4" t="s">
        <v>3</v>
      </c>
      <c r="B36" s="4" t="n">
        <v>31</v>
      </c>
      <c r="C36" s="4" t="n">
        <v>160</v>
      </c>
      <c r="D36" s="5" t="n">
        <v>1416.29107310155</v>
      </c>
      <c r="E36" s="5" t="n">
        <v>17.845732252762</v>
      </c>
      <c r="F36" s="5" t="n">
        <v>134.541751613334</v>
      </c>
      <c r="G36" s="5" t="n">
        <v>12.975</v>
      </c>
      <c r="H36" s="5" t="n">
        <v>48.8148502374423</v>
      </c>
      <c r="I36" s="6" t="n">
        <f aca="false">F36/10^4*540</f>
        <v>7.26525458712004</v>
      </c>
      <c r="J36" s="5" t="n">
        <f aca="false">D36/10^4*540</f>
        <v>76.4797179474837</v>
      </c>
    </row>
    <row r="37" customFormat="false" ht="12.8" hidden="false" customHeight="false" outlineLevel="0" collapsed="false">
      <c r="A37" s="4" t="s">
        <v>3</v>
      </c>
      <c r="B37" s="4" t="n">
        <v>31</v>
      </c>
      <c r="C37" s="4" t="n">
        <v>307</v>
      </c>
      <c r="D37" s="5" t="n">
        <v>1471.96558614925</v>
      </c>
      <c r="E37" s="5" t="n">
        <v>18.4313465332146</v>
      </c>
      <c r="F37" s="5" t="n">
        <v>139.07179636973</v>
      </c>
      <c r="G37" s="5" t="n">
        <v>13.3678571428571</v>
      </c>
      <c r="H37" s="5" t="n">
        <v>50.7104951797716</v>
      </c>
      <c r="I37" s="6" t="n">
        <f aca="false">F37/10^4*540</f>
        <v>7.50987700396542</v>
      </c>
      <c r="J37" s="5" t="n">
        <f aca="false">D37/10^4*540</f>
        <v>79.4861416520595</v>
      </c>
    </row>
    <row r="38" customFormat="false" ht="12.8" hidden="false" customHeight="false" outlineLevel="0" collapsed="false">
      <c r="A38" s="4" t="s">
        <v>3</v>
      </c>
      <c r="B38" s="4" t="n">
        <v>31</v>
      </c>
      <c r="C38" s="4" t="n">
        <v>308</v>
      </c>
      <c r="D38" s="5" t="n">
        <v>1418.53571887753</v>
      </c>
      <c r="E38" s="5" t="n">
        <v>16.9330601343807</v>
      </c>
      <c r="F38" s="5" t="n">
        <v>127.091599924151</v>
      </c>
      <c r="G38" s="5" t="n">
        <v>12.6357142857143</v>
      </c>
      <c r="H38" s="5" t="n">
        <v>46.3420918804347</v>
      </c>
      <c r="I38" s="6" t="n">
        <f aca="false">F38/10^4*540</f>
        <v>6.86294639590415</v>
      </c>
      <c r="J38" s="5" t="n">
        <f aca="false">D38/10^4*540</f>
        <v>76.6009288193866</v>
      </c>
    </row>
    <row r="39" customFormat="false" ht="12.8" hidden="false" customHeight="false" outlineLevel="0" collapsed="false">
      <c r="A39" s="4" t="s">
        <v>3</v>
      </c>
      <c r="B39" s="4" t="n">
        <v>32</v>
      </c>
      <c r="C39" s="4" t="n">
        <v>163</v>
      </c>
      <c r="D39" s="5" t="n">
        <v>1478.41298489303</v>
      </c>
      <c r="E39" s="5" t="n">
        <v>19.4926511718249</v>
      </c>
      <c r="F39" s="5" t="n">
        <v>147.680074555807</v>
      </c>
      <c r="G39" s="5" t="n">
        <v>13.5733333333333</v>
      </c>
      <c r="H39" s="5" t="n">
        <v>52.6398703250678</v>
      </c>
      <c r="I39" s="6" t="n">
        <f aca="false">F39/10^4*540</f>
        <v>7.97472402601358</v>
      </c>
      <c r="J39" s="5" t="n">
        <f aca="false">D39/10^4*540</f>
        <v>79.8343011842236</v>
      </c>
    </row>
    <row r="40" customFormat="false" ht="12.8" hidden="false" customHeight="false" outlineLevel="0" collapsed="false">
      <c r="A40" s="4" t="s">
        <v>3</v>
      </c>
      <c r="B40" s="4" t="n">
        <v>32</v>
      </c>
      <c r="C40" s="4" t="n">
        <v>167</v>
      </c>
      <c r="D40" s="5" t="n">
        <v>1502.1378765568</v>
      </c>
      <c r="E40" s="5" t="n">
        <v>18.4841355924528</v>
      </c>
      <c r="F40" s="5" t="n">
        <v>139.394753554353</v>
      </c>
      <c r="G40" s="5" t="n">
        <v>13.4678571428571</v>
      </c>
      <c r="H40" s="5" t="n">
        <v>50.7269043343359</v>
      </c>
      <c r="I40" s="6" t="n">
        <f aca="false">F40/10^4*540</f>
        <v>7.52731669193506</v>
      </c>
      <c r="J40" s="5" t="n">
        <f aca="false">D40/10^4*540</f>
        <v>81.1154453340672</v>
      </c>
    </row>
    <row r="41" customFormat="false" ht="12.8" hidden="false" customHeight="false" outlineLevel="0" collapsed="false">
      <c r="A41" s="4" t="s">
        <v>4</v>
      </c>
      <c r="B41" s="4" t="n">
        <v>15</v>
      </c>
      <c r="C41" s="4" t="n">
        <v>320</v>
      </c>
      <c r="D41" s="5" t="n">
        <v>1841.77396668025</v>
      </c>
      <c r="E41" s="5" t="n">
        <v>30.3715863998004</v>
      </c>
      <c r="F41" s="5" t="n">
        <v>341.850358721318</v>
      </c>
      <c r="G41" s="5" t="n">
        <v>17.3192307692308</v>
      </c>
      <c r="H41" s="5" t="n">
        <v>56.5874743461593</v>
      </c>
      <c r="I41" s="6" t="n">
        <f aca="false">F41/10^4*540</f>
        <v>18.4599193709512</v>
      </c>
      <c r="J41" s="5" t="n">
        <f aca="false">D41/10^4*540</f>
        <v>99.4557942007335</v>
      </c>
    </row>
    <row r="42" customFormat="false" ht="12.8" hidden="false" customHeight="false" outlineLevel="0" collapsed="false">
      <c r="A42" s="4" t="s">
        <v>4</v>
      </c>
      <c r="B42" s="4" t="n">
        <v>15</v>
      </c>
      <c r="C42" s="4" t="n">
        <v>325</v>
      </c>
      <c r="D42" s="5" t="n">
        <v>1602.01241848628</v>
      </c>
      <c r="E42" s="5" t="n">
        <v>28.2907891227538</v>
      </c>
      <c r="F42" s="5" t="n">
        <v>321.727669225209</v>
      </c>
      <c r="G42" s="5" t="n">
        <v>16.43</v>
      </c>
      <c r="H42" s="5" t="n">
        <v>53.2565076041728</v>
      </c>
      <c r="I42" s="6" t="n">
        <f aca="false">F42/10^4*540</f>
        <v>17.3732941381613</v>
      </c>
      <c r="J42" s="5" t="n">
        <f aca="false">D42/10^4*540</f>
        <v>86.5086705982591</v>
      </c>
    </row>
    <row r="43" customFormat="false" ht="12.8" hidden="false" customHeight="false" outlineLevel="0" collapsed="false">
      <c r="A43" s="4" t="s">
        <v>4</v>
      </c>
      <c r="B43" s="4" t="n">
        <v>15</v>
      </c>
      <c r="C43" s="4" t="n">
        <v>327</v>
      </c>
      <c r="D43" s="5" t="n">
        <v>1584.54099521963</v>
      </c>
      <c r="E43" s="5" t="n">
        <v>29.1990487472074</v>
      </c>
      <c r="F43" s="5" t="n">
        <v>341.354091442211</v>
      </c>
      <c r="G43" s="5" t="n">
        <v>17.8384615384615</v>
      </c>
      <c r="H43" s="5" t="n">
        <v>56.4797114126958</v>
      </c>
      <c r="I43" s="6" t="n">
        <f aca="false">F43/10^4*540</f>
        <v>18.4331209378794</v>
      </c>
      <c r="J43" s="5" t="n">
        <f aca="false">D43/10^4*540</f>
        <v>85.56521374186</v>
      </c>
    </row>
    <row r="44" customFormat="false" ht="12.8" hidden="false" customHeight="false" outlineLevel="0" collapsed="false">
      <c r="A44" s="4" t="s">
        <v>4</v>
      </c>
      <c r="B44" s="4" t="n">
        <v>16</v>
      </c>
      <c r="C44" s="4" t="n">
        <v>329</v>
      </c>
      <c r="D44" s="5" t="n">
        <v>1500.29740396556</v>
      </c>
      <c r="E44" s="5" t="n">
        <v>27.9616394465344</v>
      </c>
      <c r="F44" s="5" t="n">
        <v>324.805262844378</v>
      </c>
      <c r="G44" s="5" t="n">
        <v>17.63</v>
      </c>
      <c r="H44" s="5" t="n">
        <v>52.5272135304377</v>
      </c>
      <c r="I44" s="6" t="n">
        <f aca="false">F44/10^4*540</f>
        <v>17.5394841935964</v>
      </c>
      <c r="J44" s="5" t="n">
        <f aca="false">D44/10^4*540</f>
        <v>81.0160598141403</v>
      </c>
    </row>
    <row r="45" customFormat="false" ht="12.8" hidden="false" customHeight="false" outlineLevel="0" collapsed="false">
      <c r="A45" s="4" t="s">
        <v>4</v>
      </c>
      <c r="B45" s="4" t="n">
        <v>16</v>
      </c>
      <c r="C45" s="4" t="n">
        <v>333</v>
      </c>
      <c r="D45" s="5" t="n">
        <v>1374.59275921947</v>
      </c>
      <c r="E45" s="5" t="n">
        <v>27.2431430681001</v>
      </c>
      <c r="F45" s="5" t="n">
        <v>319.937860274245</v>
      </c>
      <c r="G45" s="5" t="n">
        <v>18.05</v>
      </c>
      <c r="H45" s="5" t="n">
        <v>51.7171474756862</v>
      </c>
      <c r="I45" s="6" t="n">
        <f aca="false">F45/10^4*540</f>
        <v>17.2766444548092</v>
      </c>
      <c r="J45" s="5" t="n">
        <f aca="false">D45/10^4*540</f>
        <v>74.2280089978514</v>
      </c>
    </row>
    <row r="46" customFormat="false" ht="12.8" hidden="false" customHeight="false" outlineLevel="0" collapsed="false">
      <c r="A46" s="4" t="s">
        <v>4</v>
      </c>
      <c r="B46" s="4" t="n">
        <v>16</v>
      </c>
      <c r="C46" s="4" t="n">
        <v>336</v>
      </c>
      <c r="D46" s="5" t="n">
        <v>1409.28610262743</v>
      </c>
      <c r="E46" s="5" t="n">
        <v>26.0977308568248</v>
      </c>
      <c r="F46" s="5" t="n">
        <v>306.178720215326</v>
      </c>
      <c r="G46" s="5" t="n">
        <v>19.1615384615385</v>
      </c>
      <c r="H46" s="5" t="n">
        <v>49.6469270895576</v>
      </c>
      <c r="I46" s="6" t="n">
        <f aca="false">F46/10^4*540</f>
        <v>16.5336508916276</v>
      </c>
      <c r="J46" s="5" t="n">
        <f aca="false">D46/10^4*540</f>
        <v>76.1014495418812</v>
      </c>
    </row>
    <row r="47" customFormat="false" ht="12.8" hidden="false" customHeight="false" outlineLevel="0" collapsed="false">
      <c r="A47" s="4" t="s">
        <v>4</v>
      </c>
      <c r="B47" s="4" t="n">
        <v>16</v>
      </c>
      <c r="C47" s="4" t="n">
        <v>337</v>
      </c>
      <c r="D47" s="5" t="n">
        <v>1552.06016259123</v>
      </c>
      <c r="E47" s="5" t="n">
        <v>28.0483678789772</v>
      </c>
      <c r="F47" s="5" t="n">
        <v>324.241230422726</v>
      </c>
      <c r="G47" s="5" t="n">
        <v>18.2357142857143</v>
      </c>
      <c r="H47" s="5" t="n">
        <v>52.5991329352422</v>
      </c>
      <c r="I47" s="6" t="n">
        <f aca="false">F47/10^4*540</f>
        <v>17.5090264428272</v>
      </c>
      <c r="J47" s="5" t="n">
        <f aca="false">D47/10^4*540</f>
        <v>83.8112487799264</v>
      </c>
    </row>
    <row r="48" customFormat="false" ht="12.8" hidden="false" customHeight="false" outlineLevel="0" collapsed="false">
      <c r="A48" s="4" t="s">
        <v>4</v>
      </c>
      <c r="B48" s="4" t="n">
        <v>17</v>
      </c>
      <c r="C48" s="4" t="n">
        <v>331</v>
      </c>
      <c r="D48" s="5" t="n">
        <v>1558.67317045272</v>
      </c>
      <c r="E48" s="5" t="n">
        <v>27.3487424814623</v>
      </c>
      <c r="F48" s="5" t="n">
        <v>317.25209382323</v>
      </c>
      <c r="G48" s="5" t="n">
        <v>17.7033333333333</v>
      </c>
      <c r="H48" s="5" t="n">
        <v>51.2830001087152</v>
      </c>
      <c r="I48" s="6" t="n">
        <f aca="false">F48/10^4*540</f>
        <v>17.1316130664544</v>
      </c>
      <c r="J48" s="5" t="n">
        <f aca="false">D48/10^4*540</f>
        <v>84.1683512044469</v>
      </c>
    </row>
    <row r="49" customFormat="false" ht="12.8" hidden="false" customHeight="false" outlineLevel="0" collapsed="false">
      <c r="A49" s="4" t="s">
        <v>4</v>
      </c>
      <c r="B49" s="4" t="n">
        <v>17</v>
      </c>
      <c r="C49" s="4" t="n">
        <v>332</v>
      </c>
      <c r="D49" s="5" t="n">
        <v>1622.98116059177</v>
      </c>
      <c r="E49" s="5" t="n">
        <v>29.4456443386774</v>
      </c>
      <c r="F49" s="5" t="n">
        <v>342.388379774344</v>
      </c>
      <c r="G49" s="5" t="n">
        <v>18.7142857142857</v>
      </c>
      <c r="H49" s="5" t="n">
        <v>55.3462172797324</v>
      </c>
      <c r="I49" s="6" t="n">
        <f aca="false">F49/10^4*540</f>
        <v>18.4889725078146</v>
      </c>
      <c r="J49" s="5" t="n">
        <f aca="false">D49/10^4*540</f>
        <v>87.6409826719556</v>
      </c>
    </row>
    <row r="50" customFormat="false" ht="12.8" hidden="false" customHeight="false" outlineLevel="0" collapsed="false">
      <c r="A50" s="4" t="s">
        <v>4</v>
      </c>
      <c r="B50" s="4" t="n">
        <v>17</v>
      </c>
      <c r="C50" s="4" t="n">
        <v>334</v>
      </c>
      <c r="D50" s="5" t="n">
        <v>1579.55153204178</v>
      </c>
      <c r="E50" s="5" t="n">
        <v>27.0327126580566</v>
      </c>
      <c r="F50" s="5" t="n">
        <v>312.887396011979</v>
      </c>
      <c r="G50" s="5" t="n">
        <v>18.5916666666667</v>
      </c>
      <c r="H50" s="5" t="n">
        <v>50.8930033620197</v>
      </c>
      <c r="I50" s="6" t="n">
        <f aca="false">F50/10^4*540</f>
        <v>16.8959193846469</v>
      </c>
      <c r="J50" s="5" t="n">
        <f aca="false">D50/10^4*540</f>
        <v>85.2957827302561</v>
      </c>
    </row>
    <row r="51" customFormat="false" ht="12.8" hidden="false" customHeight="false" outlineLevel="0" collapsed="false">
      <c r="A51" s="4" t="s">
        <v>4</v>
      </c>
      <c r="B51" s="4" t="n">
        <v>17</v>
      </c>
      <c r="C51" s="4" t="n">
        <v>335</v>
      </c>
      <c r="D51" s="5" t="n">
        <v>1580.79686940294</v>
      </c>
      <c r="E51" s="5" t="n">
        <v>31.3192419666109</v>
      </c>
      <c r="F51" s="5" t="n">
        <v>369.431136148014</v>
      </c>
      <c r="G51" s="5" t="n">
        <v>20.1</v>
      </c>
      <c r="H51" s="5" t="n">
        <v>60.0634141176058</v>
      </c>
      <c r="I51" s="6" t="n">
        <f aca="false">F51/10^4*540</f>
        <v>19.9492813519928</v>
      </c>
      <c r="J51" s="5" t="n">
        <f aca="false">D51/10^4*540</f>
        <v>85.3630309477588</v>
      </c>
    </row>
    <row r="52" customFormat="false" ht="12.8" hidden="false" customHeight="false" outlineLevel="0" collapsed="false">
      <c r="A52" s="4" t="s">
        <v>4</v>
      </c>
      <c r="B52" s="4" t="n">
        <v>17</v>
      </c>
      <c r="C52" s="4" t="n">
        <v>339</v>
      </c>
      <c r="D52" s="5" t="n">
        <v>1198.41031538735</v>
      </c>
      <c r="E52" s="5" t="n">
        <v>25.0505348140444</v>
      </c>
      <c r="F52" s="5" t="n">
        <v>300.32581129354</v>
      </c>
      <c r="G52" s="5" t="n">
        <v>18.5964285714286</v>
      </c>
      <c r="H52" s="5" t="n">
        <v>48.7195204987298</v>
      </c>
      <c r="I52" s="6" t="n">
        <f aca="false">F52/10^4*540</f>
        <v>16.2175938098512</v>
      </c>
      <c r="J52" s="5" t="n">
        <f aca="false">D52/10^4*540</f>
        <v>64.7141570309169</v>
      </c>
    </row>
    <row r="53" customFormat="false" ht="12.8" hidden="false" customHeight="false" outlineLevel="0" collapsed="false">
      <c r="A53" s="4" t="s">
        <v>4</v>
      </c>
      <c r="B53" s="4" t="n">
        <v>18</v>
      </c>
      <c r="C53" s="4" t="n">
        <v>338</v>
      </c>
      <c r="D53" s="5" t="n">
        <v>1261.20376981053</v>
      </c>
      <c r="E53" s="5" t="n">
        <v>21.04253285335</v>
      </c>
      <c r="F53" s="5" t="n">
        <v>242.109948992516</v>
      </c>
      <c r="G53" s="5" t="n">
        <v>19.21</v>
      </c>
      <c r="H53" s="5" t="n">
        <v>38.8610955946651</v>
      </c>
      <c r="I53" s="6" t="n">
        <f aca="false">F53/10^4*540</f>
        <v>13.0739372455959</v>
      </c>
      <c r="J53" s="5" t="n">
        <f aca="false">D53/10^4*540</f>
        <v>68.1050035697686</v>
      </c>
    </row>
    <row r="54" customFormat="false" ht="12.8" hidden="false" customHeight="false" outlineLevel="0" collapsed="false">
      <c r="A54" s="4" t="s">
        <v>4</v>
      </c>
      <c r="B54" s="4" t="n">
        <v>18</v>
      </c>
      <c r="C54" s="4" t="n">
        <v>340</v>
      </c>
      <c r="D54" s="5" t="n">
        <v>1394.59159910211</v>
      </c>
      <c r="E54" s="5" t="n">
        <v>29.1999788687543</v>
      </c>
      <c r="F54" s="5" t="n">
        <v>349.447829673758</v>
      </c>
      <c r="G54" s="5" t="n">
        <v>18.6807692307692</v>
      </c>
      <c r="H54" s="5" t="n">
        <v>56.5374369817915</v>
      </c>
      <c r="I54" s="6" t="n">
        <f aca="false">F54/10^4*540</f>
        <v>18.8701828023829</v>
      </c>
      <c r="J54" s="5" t="n">
        <f aca="false">D54/10^4*540</f>
        <v>75.3079463515139</v>
      </c>
    </row>
    <row r="55" customFormat="false" ht="12.8" hidden="false" customHeight="false" outlineLevel="0" collapsed="false">
      <c r="A55" s="4" t="s">
        <v>4</v>
      </c>
      <c r="B55" s="4" t="n">
        <v>18</v>
      </c>
      <c r="C55" s="4" t="n">
        <v>342</v>
      </c>
      <c r="D55" s="5" t="n">
        <v>1378.01607204558</v>
      </c>
      <c r="E55" s="5" t="n">
        <v>28.7091120054855</v>
      </c>
      <c r="F55" s="5" t="n">
        <v>345.430232181675</v>
      </c>
      <c r="G55" s="5" t="n">
        <v>18.8933333333333</v>
      </c>
      <c r="H55" s="5" t="n">
        <v>56.0364598872495</v>
      </c>
      <c r="I55" s="6" t="n">
        <f aca="false">F55/10^4*540</f>
        <v>18.6532325378105</v>
      </c>
      <c r="J55" s="5" t="n">
        <f aca="false">D55/10^4*540</f>
        <v>74.4128678904613</v>
      </c>
    </row>
    <row r="56" customFormat="false" ht="12.8" hidden="false" customHeight="false" outlineLevel="0" collapsed="false">
      <c r="A56" s="4" t="s">
        <v>4</v>
      </c>
      <c r="B56" s="4" t="n">
        <v>18</v>
      </c>
      <c r="C56" s="4" t="n">
        <v>343</v>
      </c>
      <c r="D56" s="5" t="n">
        <v>1218.97781401487</v>
      </c>
      <c r="E56" s="5" t="n">
        <v>23.800431198565</v>
      </c>
      <c r="F56" s="5" t="n">
        <v>281.428118087475</v>
      </c>
      <c r="G56" s="5" t="n">
        <v>18.5866666666667</v>
      </c>
      <c r="H56" s="5" t="n">
        <v>45.1720594115779</v>
      </c>
      <c r="I56" s="6" t="n">
        <f aca="false">F56/10^4*540</f>
        <v>15.1971183767236</v>
      </c>
      <c r="J56" s="5" t="n">
        <f aca="false">D56/10^4*540</f>
        <v>65.824801956803</v>
      </c>
    </row>
    <row r="57" customFormat="false" ht="12.8" hidden="false" customHeight="false" outlineLevel="0" collapsed="false">
      <c r="A57" s="4" t="s">
        <v>4</v>
      </c>
      <c r="B57" s="4" t="n">
        <v>18</v>
      </c>
      <c r="C57" s="4" t="n">
        <v>347</v>
      </c>
      <c r="D57" s="5" t="n">
        <v>1459.73779043078</v>
      </c>
      <c r="E57" s="5" t="n">
        <v>27.9372284172092</v>
      </c>
      <c r="F57" s="5" t="n">
        <v>324.709665698149</v>
      </c>
      <c r="G57" s="5" t="n">
        <v>17.8964285714286</v>
      </c>
      <c r="H57" s="5" t="n">
        <v>52.6985451221985</v>
      </c>
      <c r="I57" s="6" t="n">
        <f aca="false">F57/10^4*540</f>
        <v>17.5343219477</v>
      </c>
      <c r="J57" s="5" t="n">
        <f aca="false">D57/10^4*540</f>
        <v>78.8258406832621</v>
      </c>
    </row>
    <row r="58" customFormat="false" ht="12.8" hidden="false" customHeight="false" outlineLevel="0" collapsed="false">
      <c r="A58" s="4" t="s">
        <v>4</v>
      </c>
      <c r="B58" s="4" t="n">
        <v>18</v>
      </c>
      <c r="C58" s="4" t="n">
        <v>348</v>
      </c>
      <c r="D58" s="5" t="n">
        <v>1203.30423824222</v>
      </c>
      <c r="E58" s="5" t="n">
        <v>24.8410772916458</v>
      </c>
      <c r="F58" s="5" t="n">
        <v>296.199123365662</v>
      </c>
      <c r="G58" s="5" t="n">
        <v>20.0892857142857</v>
      </c>
      <c r="H58" s="5" t="n">
        <v>47.6267312900734</v>
      </c>
      <c r="I58" s="6" t="n">
        <f aca="false">F58/10^4*540</f>
        <v>15.9947526617457</v>
      </c>
      <c r="J58" s="5" t="n">
        <f aca="false">D58/10^4*540</f>
        <v>64.9784288650799</v>
      </c>
    </row>
    <row r="59" customFormat="false" ht="12.8" hidden="false" customHeight="false" outlineLevel="0" collapsed="false">
      <c r="A59" s="4" t="s">
        <v>4</v>
      </c>
      <c r="B59" s="4" t="n">
        <v>19</v>
      </c>
      <c r="C59" s="4" t="n">
        <v>341</v>
      </c>
      <c r="D59" s="5" t="n">
        <v>1507.25548087029</v>
      </c>
      <c r="E59" s="5" t="n">
        <v>27.4983837628741</v>
      </c>
      <c r="F59" s="5" t="n">
        <v>318.563219303389</v>
      </c>
      <c r="G59" s="5" t="n">
        <v>18.8333333333333</v>
      </c>
      <c r="H59" s="5" t="n">
        <v>51.5634479138523</v>
      </c>
      <c r="I59" s="6" t="n">
        <f aca="false">F59/10^4*540</f>
        <v>17.202413842383</v>
      </c>
      <c r="J59" s="5" t="n">
        <f aca="false">D59/10^4*540</f>
        <v>81.3917959669957</v>
      </c>
    </row>
    <row r="60" customFormat="false" ht="12.8" hidden="false" customHeight="false" outlineLevel="0" collapsed="false">
      <c r="A60" s="4" t="s">
        <v>4</v>
      </c>
      <c r="B60" s="4" t="n">
        <v>19</v>
      </c>
      <c r="C60" s="4" t="n">
        <v>344</v>
      </c>
      <c r="D60" s="5" t="n">
        <v>1480.9530485259</v>
      </c>
      <c r="E60" s="5" t="n">
        <v>27.3281383379533</v>
      </c>
      <c r="F60" s="5" t="n">
        <v>319.693523291053</v>
      </c>
      <c r="G60" s="5" t="n">
        <v>18.1464285714286</v>
      </c>
      <c r="H60" s="5" t="n">
        <v>51.8844535354533</v>
      </c>
      <c r="I60" s="6" t="n">
        <f aca="false">F60/10^4*540</f>
        <v>17.2634502577169</v>
      </c>
      <c r="J60" s="5" t="n">
        <f aca="false">D60/10^4*540</f>
        <v>79.9714646203986</v>
      </c>
    </row>
    <row r="61" customFormat="false" ht="12.8" hidden="false" customHeight="false" outlineLevel="0" collapsed="false">
      <c r="A61" s="4" t="s">
        <v>4</v>
      </c>
      <c r="B61" s="4" t="n">
        <v>19</v>
      </c>
      <c r="C61" s="4" t="n">
        <v>345</v>
      </c>
      <c r="D61" s="5" t="n">
        <v>1181.77345215706</v>
      </c>
      <c r="E61" s="5" t="n">
        <v>22.7199433878235</v>
      </c>
      <c r="F61" s="5" t="n">
        <v>267.619070991982</v>
      </c>
      <c r="G61" s="5" t="n">
        <v>18.8785714285714</v>
      </c>
      <c r="H61" s="5" t="n">
        <v>43.3174992958197</v>
      </c>
      <c r="I61" s="6" t="n">
        <f aca="false">F61/10^4*540</f>
        <v>14.451429833567</v>
      </c>
      <c r="J61" s="5" t="n">
        <f aca="false">D61/10^4*540</f>
        <v>63.8157664164813</v>
      </c>
    </row>
    <row r="62" customFormat="false" ht="12.8" hidden="false" customHeight="false" outlineLevel="0" collapsed="false">
      <c r="A62" s="4" t="s">
        <v>4</v>
      </c>
      <c r="B62" s="4" t="n">
        <v>19</v>
      </c>
      <c r="C62" s="4" t="n">
        <v>346</v>
      </c>
      <c r="D62" s="5" t="n">
        <v>1005.09665807994</v>
      </c>
      <c r="E62" s="5" t="n">
        <v>21.1214099197482</v>
      </c>
      <c r="F62" s="5" t="n">
        <v>253.987841476864</v>
      </c>
      <c r="G62" s="5" t="n">
        <v>18.5366666666667</v>
      </c>
      <c r="H62" s="5" t="n">
        <v>40.7676174753982</v>
      </c>
      <c r="I62" s="6" t="n">
        <f aca="false">F62/10^4*540</f>
        <v>13.7153434397507</v>
      </c>
      <c r="J62" s="5" t="n">
        <f aca="false">D62/10^4*540</f>
        <v>54.2752195363168</v>
      </c>
    </row>
    <row r="63" customFormat="false" ht="12.8" hidden="false" customHeight="false" outlineLevel="0" collapsed="false">
      <c r="A63" s="4" t="s">
        <v>4</v>
      </c>
      <c r="B63" s="4" t="n">
        <v>19</v>
      </c>
      <c r="C63" s="4" t="n">
        <v>349</v>
      </c>
      <c r="D63" s="5" t="n">
        <v>1578.78287997026</v>
      </c>
      <c r="E63" s="5" t="n">
        <v>30.8293769641123</v>
      </c>
      <c r="F63" s="5" t="n">
        <v>362.291484378495</v>
      </c>
      <c r="G63" s="5" t="n">
        <v>19.5035714285714</v>
      </c>
      <c r="H63" s="5" t="n">
        <v>58.1514475805412</v>
      </c>
      <c r="I63" s="6" t="n">
        <f aca="false">F63/10^4*540</f>
        <v>19.5637401564387</v>
      </c>
      <c r="J63" s="5" t="n">
        <f aca="false">D63/10^4*540</f>
        <v>85.254275518394</v>
      </c>
    </row>
    <row r="64" customFormat="false" ht="12.8" hidden="false" customHeight="false" outlineLevel="0" collapsed="false">
      <c r="A64" s="4" t="s">
        <v>4</v>
      </c>
      <c r="B64" s="4" t="n">
        <v>19</v>
      </c>
      <c r="C64" s="4" t="n">
        <v>351</v>
      </c>
      <c r="D64" s="5" t="n">
        <v>1589.29139478658</v>
      </c>
      <c r="E64" s="5" t="n">
        <v>28.5929559534769</v>
      </c>
      <c r="F64" s="5" t="n">
        <v>335.233397318834</v>
      </c>
      <c r="G64" s="5" t="n">
        <v>19.9115384615385</v>
      </c>
      <c r="H64" s="5" t="n">
        <v>54.4064873372051</v>
      </c>
      <c r="I64" s="6" t="n">
        <f aca="false">F64/10^4*540</f>
        <v>18.102603455217</v>
      </c>
      <c r="J64" s="5" t="n">
        <f aca="false">D64/10^4*540</f>
        <v>85.8217353184753</v>
      </c>
    </row>
    <row r="65" customFormat="false" ht="12.8" hidden="false" customHeight="false" outlineLevel="0" collapsed="false">
      <c r="A65" s="4" t="s">
        <v>4</v>
      </c>
      <c r="B65" s="4" t="n">
        <v>19</v>
      </c>
      <c r="C65" s="4" t="n">
        <v>352</v>
      </c>
      <c r="D65" s="5" t="n">
        <v>1295.52272336687</v>
      </c>
      <c r="E65" s="5" t="n">
        <v>25.3597593367628</v>
      </c>
      <c r="F65" s="5" t="n">
        <v>296.819698814572</v>
      </c>
      <c r="G65" s="5" t="n">
        <v>18.6964285714286</v>
      </c>
      <c r="H65" s="5" t="n">
        <v>47.726515448158</v>
      </c>
      <c r="I65" s="6" t="n">
        <f aca="false">F65/10^4*540</f>
        <v>16.0282637359869</v>
      </c>
      <c r="J65" s="5" t="n">
        <f aca="false">D65/10^4*540</f>
        <v>69.958227061811</v>
      </c>
    </row>
    <row r="66" customFormat="false" ht="12.8" hidden="false" customHeight="false" outlineLevel="0" collapsed="false">
      <c r="A66" s="4" t="s">
        <v>5</v>
      </c>
      <c r="B66" s="4" t="n">
        <v>27</v>
      </c>
      <c r="C66" s="4" t="n">
        <v>103</v>
      </c>
      <c r="D66" s="5" t="n">
        <v>1811.89773056093</v>
      </c>
      <c r="E66" s="5" t="n">
        <v>35.1002946585127</v>
      </c>
      <c r="F66" s="5" t="n">
        <v>390.302939326859</v>
      </c>
      <c r="G66" s="5" t="n">
        <v>14.86</v>
      </c>
      <c r="H66" s="5" t="n">
        <v>66.6950247445241</v>
      </c>
      <c r="I66" s="6" t="n">
        <f aca="false">F66/10^4*540</f>
        <v>21.0763587236504</v>
      </c>
      <c r="J66" s="5" t="n">
        <f aca="false">D66/10^4*540</f>
        <v>97.8424774502902</v>
      </c>
    </row>
    <row r="67" customFormat="false" ht="12.8" hidden="false" customHeight="false" outlineLevel="0" collapsed="false">
      <c r="A67" s="4" t="s">
        <v>5</v>
      </c>
      <c r="B67" s="4" t="n">
        <v>27</v>
      </c>
      <c r="C67" s="4" t="n">
        <v>188</v>
      </c>
      <c r="D67" s="5" t="n">
        <v>1997.42869514899</v>
      </c>
      <c r="E67" s="5" t="n">
        <v>34.903935028007</v>
      </c>
      <c r="F67" s="5" t="n">
        <v>387.147000463623</v>
      </c>
      <c r="G67" s="5" t="n">
        <v>18.24</v>
      </c>
      <c r="H67" s="5" t="n">
        <v>65.3601550273923</v>
      </c>
      <c r="I67" s="6" t="n">
        <f aca="false">F67/10^4*540</f>
        <v>20.9059380250356</v>
      </c>
      <c r="J67" s="5" t="n">
        <f aca="false">D67/10^4*540</f>
        <v>107.861149538045</v>
      </c>
    </row>
    <row r="68" customFormat="false" ht="12.8" hidden="false" customHeight="false" outlineLevel="0" collapsed="false">
      <c r="A68" s="4" t="s">
        <v>5</v>
      </c>
      <c r="B68" s="4" t="n">
        <v>27</v>
      </c>
      <c r="C68" s="4" t="n">
        <v>309</v>
      </c>
      <c r="D68" s="5" t="n">
        <v>1440.42833808624</v>
      </c>
      <c r="E68" s="5" t="n">
        <v>33.1463478604053</v>
      </c>
      <c r="F68" s="5" t="n">
        <v>384.397331645509</v>
      </c>
      <c r="G68" s="5" t="n">
        <v>19.32</v>
      </c>
      <c r="H68" s="5" t="n">
        <v>64.8959417440384</v>
      </c>
      <c r="I68" s="6" t="n">
        <f aca="false">F68/10^4*540</f>
        <v>20.7574559088575</v>
      </c>
      <c r="J68" s="5" t="n">
        <f aca="false">D68/10^4*540</f>
        <v>77.783130256657</v>
      </c>
    </row>
    <row r="69" customFormat="false" ht="12.8" hidden="false" customHeight="false" outlineLevel="0" collapsed="false">
      <c r="A69" s="4" t="s">
        <v>5</v>
      </c>
      <c r="B69" s="4" t="n">
        <v>27</v>
      </c>
      <c r="C69" s="4" t="n">
        <v>380</v>
      </c>
      <c r="D69" s="5" t="n">
        <v>1674.26558792494</v>
      </c>
      <c r="E69" s="5" t="n">
        <v>32.4159074592519</v>
      </c>
      <c r="F69" s="5" t="n">
        <v>364.271169035956</v>
      </c>
      <c r="G69" s="5" t="n">
        <v>18.3</v>
      </c>
      <c r="H69" s="5" t="n">
        <v>62.246711937324</v>
      </c>
      <c r="I69" s="6" t="n">
        <f aca="false">F69/10^4*540</f>
        <v>19.6706431279416</v>
      </c>
      <c r="J69" s="2" t="s">
        <v>14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L47"/>
  <sheetViews>
    <sheetView showFormulas="false" showGridLines="true" showRowColHeaders="true" showZeros="true" rightToLeft="false" tabSelected="true" showOutlineSymbols="true" defaultGridColor="true" view="normal" topLeftCell="A1" colorId="64" zoomScale="250" zoomScaleNormal="250" zoomScalePageLayoutView="100" workbookViewId="0">
      <selection pane="topLeft" activeCell="A1" activeCellId="0" sqref="A1"/>
    </sheetView>
  </sheetViews>
  <sheetFormatPr defaultColWidth="11.55078125" defaultRowHeight="12.8" zeroHeight="false" outlineLevelRow="0" outlineLevelCol="0"/>
  <cols>
    <col collapsed="false" customWidth="true" hidden="false" outlineLevel="0" max="1" min="1" style="11" width="27.27"/>
    <col collapsed="false" customWidth="false" hidden="false" outlineLevel="0" max="2" min="2" style="11" width="11.52"/>
    <col collapsed="false" customWidth="true" hidden="false" outlineLevel="0" max="3" min="3" style="0" width="21.56"/>
    <col collapsed="false" customWidth="true" hidden="false" outlineLevel="0" max="4" min="4" style="0" width="20.37"/>
    <col collapsed="false" customWidth="true" hidden="false" outlineLevel="0" max="5" min="5" style="0" width="19.03"/>
    <col collapsed="false" customWidth="true" hidden="false" outlineLevel="0" max="6" min="6" style="0" width="10.69"/>
    <col collapsed="false" customWidth="true" hidden="false" outlineLevel="0" max="8" min="8" style="0" width="14.17"/>
    <col collapsed="false" customWidth="true" hidden="false" outlineLevel="0" max="12" min="9" style="0" width="15.31"/>
  </cols>
  <sheetData>
    <row r="1" customFormat="false" ht="12.8" hidden="false" customHeight="false" outlineLevel="0" collapsed="false">
      <c r="A1" s="12" t="s">
        <v>15</v>
      </c>
      <c r="B1" s="13"/>
      <c r="G1" s="14" t="s">
        <v>16</v>
      </c>
      <c r="I1" s="11"/>
    </row>
    <row r="2" customFormat="false" ht="12.8" hidden="false" customHeight="false" outlineLevel="0" collapsed="false">
      <c r="A2" s="12"/>
      <c r="B2" s="13"/>
      <c r="H2" s="11" t="s">
        <v>17</v>
      </c>
      <c r="I2" s="15" t="s">
        <v>18</v>
      </c>
      <c r="J2" s="4" t="n">
        <v>2</v>
      </c>
    </row>
    <row r="3" customFormat="false" ht="12.8" hidden="false" customHeight="false" outlineLevel="0" collapsed="false">
      <c r="A3" s="11" t="s">
        <v>19</v>
      </c>
      <c r="B3" s="11" t="s">
        <v>20</v>
      </c>
      <c r="C3" s="16" t="n">
        <v>540</v>
      </c>
      <c r="H3" s="11"/>
      <c r="I3" s="15"/>
      <c r="J3" s="17" t="s">
        <v>21</v>
      </c>
      <c r="K3" s="17"/>
      <c r="L3" s="17"/>
    </row>
    <row r="4" customFormat="false" ht="12.8" hidden="false" customHeight="false" outlineLevel="0" collapsed="false">
      <c r="A4" s="0"/>
      <c r="B4" s="0"/>
      <c r="C4" s="17" t="s">
        <v>21</v>
      </c>
      <c r="D4" s="17"/>
      <c r="E4" s="17"/>
      <c r="I4" s="11"/>
      <c r="J4" s="2" t="s">
        <v>22</v>
      </c>
      <c r="K4" s="2" t="s">
        <v>4</v>
      </c>
      <c r="L4" s="2" t="s">
        <v>5</v>
      </c>
    </row>
    <row r="5" customFormat="false" ht="12.8" hidden="false" customHeight="false" outlineLevel="0" collapsed="false">
      <c r="A5" s="0"/>
      <c r="B5" s="0"/>
      <c r="C5" s="2" t="s">
        <v>3</v>
      </c>
      <c r="D5" s="2" t="s">
        <v>4</v>
      </c>
      <c r="E5" s="2" t="s">
        <v>5</v>
      </c>
      <c r="G5" s="18" t="s">
        <v>23</v>
      </c>
      <c r="I5" s="11" t="s">
        <v>24</v>
      </c>
      <c r="J5" s="19" t="n">
        <f aca="false">C8/$C$31</f>
        <v>0.567295286236943</v>
      </c>
      <c r="K5" s="19" t="n">
        <f aca="false">D8/$C$31</f>
        <v>0.334647130560809</v>
      </c>
      <c r="L5" s="19" t="n">
        <f aca="false">E8/$C$31</f>
        <v>0.0980575832022482</v>
      </c>
    </row>
    <row r="6" customFormat="false" ht="12.8" hidden="false" customHeight="false" outlineLevel="0" collapsed="false">
      <c r="I6" s="11" t="s">
        <v>25</v>
      </c>
      <c r="J6" s="20" t="n">
        <f aca="false">$C$8^2 *$C$19^2 /J5 + $D$8^2 *$D$19^2 /K5 + $E$8^2 *$E$19^2 /L5</f>
        <v>14141682621.9858</v>
      </c>
    </row>
    <row r="7" customFormat="false" ht="12.8" hidden="false" customHeight="false" outlineLevel="0" collapsed="false">
      <c r="A7" s="11" t="s">
        <v>26</v>
      </c>
      <c r="B7" s="11" t="s">
        <v>27</v>
      </c>
      <c r="C7" s="0" t="n">
        <f aca="false">SUM('Dados Talhao e Estrato'!C2:C10)</f>
        <v>320.97</v>
      </c>
      <c r="D7" s="0" t="n">
        <f aca="false">SUM('Dados Talhao e Estrato'!C11:C15)</f>
        <v>189.34</v>
      </c>
      <c r="E7" s="0" t="n">
        <f aca="false">'Dados Talhao e Estrato'!C16</f>
        <v>55.48</v>
      </c>
      <c r="I7" s="11" t="s">
        <v>28</v>
      </c>
      <c r="J7" s="20" t="n">
        <f aca="false">$C$8 *$C$19^2  + $D$8 *$D$19^2  + $E$8 *$E$19^2</f>
        <v>1349707.24400791</v>
      </c>
    </row>
    <row r="8" customFormat="false" ht="12.8" hidden="false" customHeight="false" outlineLevel="0" collapsed="false">
      <c r="B8" s="11" t="s">
        <v>29</v>
      </c>
      <c r="C8" s="21" t="n">
        <f aca="false">C7*10000/$C$3</f>
        <v>5943.88888888889</v>
      </c>
      <c r="D8" s="21" t="n">
        <f aca="false">D7*10000/$C$3</f>
        <v>3506.2962962963</v>
      </c>
      <c r="E8" s="21" t="n">
        <f aca="false">E7*10000/$C$3</f>
        <v>1027.40740740741</v>
      </c>
    </row>
    <row r="9" customFormat="false" ht="12.8" hidden="false" customHeight="false" outlineLevel="0" collapsed="false">
      <c r="H9" s="11" t="s">
        <v>30</v>
      </c>
      <c r="I9" s="22" t="s">
        <v>31</v>
      </c>
      <c r="J9" s="22" t="s">
        <v>32</v>
      </c>
      <c r="K9" s="22" t="s">
        <v>33</v>
      </c>
      <c r="L9" s="2" t="s">
        <v>34</v>
      </c>
    </row>
    <row r="10" customFormat="false" ht="12.8" hidden="false" customHeight="false" outlineLevel="0" collapsed="false">
      <c r="A10" s="11" t="s">
        <v>35</v>
      </c>
      <c r="B10" s="11" t="s">
        <v>36</v>
      </c>
      <c r="C10" s="0" t="n">
        <f aca="false">COUNT('Dados Parcelas'!C2:C40)</f>
        <v>39</v>
      </c>
      <c r="D10" s="0" t="n">
        <f aca="false">COUNT('Dados Parcelas'!C41:C65)</f>
        <v>25</v>
      </c>
      <c r="E10" s="0" t="n">
        <f aca="false">COUNT('Dados Parcelas'!C66:C69)</f>
        <v>4</v>
      </c>
      <c r="H10" s="11" t="s">
        <v>37</v>
      </c>
      <c r="I10" s="19" t="n">
        <v>2.3646</v>
      </c>
      <c r="J10" s="19" t="n">
        <f aca="false">_xlfn.T.INV(0.975,I12-1)</f>
        <v>1.9735343877061</v>
      </c>
      <c r="K10" s="19" t="n">
        <f aca="false">_xlfn.T.INV(0.975,J12-1)</f>
        <v>1.97959987848664</v>
      </c>
      <c r="L10" s="19" t="n">
        <f aca="false">_xlfn.T.INV(0.975,K12-1)</f>
        <v>1.97943868509331</v>
      </c>
    </row>
    <row r="11" customFormat="false" ht="12.8" hidden="false" customHeight="false" outlineLevel="0" collapsed="false">
      <c r="H11" s="11" t="s">
        <v>38</v>
      </c>
      <c r="I11" s="23" t="n">
        <f aca="false">$C$31^2 *$J$2^2 /I10^2</f>
        <v>78535793.446693</v>
      </c>
      <c r="J11" s="23" t="n">
        <f aca="false">$C$31^2 *$J$2^2 /J10^2</f>
        <v>112744044.415028</v>
      </c>
      <c r="K11" s="23" t="n">
        <f aca="false">$C$31^2 *$J$2^2 /K10^2</f>
        <v>112054207.731501</v>
      </c>
      <c r="L11" s="23" t="n">
        <f aca="false">$C$31^2 *$J$2^2 /L10^2</f>
        <v>112072458.494773</v>
      </c>
    </row>
    <row r="12" customFormat="false" ht="12.8" hidden="false" customHeight="false" outlineLevel="0" collapsed="false">
      <c r="A12" s="11" t="s">
        <v>39</v>
      </c>
      <c r="B12" s="11" t="s">
        <v>40</v>
      </c>
      <c r="C12" s="24" t="n">
        <f aca="false">C8*(C8-C10)/C10</f>
        <v>899948.806584362</v>
      </c>
      <c r="D12" s="24" t="n">
        <f aca="false">D8*(D8-D10)/D10</f>
        <v>488258.252400549</v>
      </c>
      <c r="E12" s="24" t="n">
        <f aca="false">E8*(E8-E10)/E10</f>
        <v>262864.087791495</v>
      </c>
      <c r="H12" s="11" t="s">
        <v>41</v>
      </c>
      <c r="I12" s="25" t="n">
        <f aca="false">_xlfn.FLOOR.MATH( $J$6/($J$7+I11) )</f>
        <v>177</v>
      </c>
      <c r="J12" s="25" t="n">
        <f aca="false">_xlfn.FLOOR.MATH( $J$6/($J$7+J11) )</f>
        <v>123</v>
      </c>
      <c r="K12" s="25" t="n">
        <f aca="false">_xlfn.FLOOR.MATH( $J$6/($J$7+K11) )</f>
        <v>124</v>
      </c>
      <c r="L12" s="25" t="n">
        <f aca="false">_xlfn.FLOOR.MATH( $J$6/($J$7+L11) )</f>
        <v>124</v>
      </c>
    </row>
    <row r="13" customFormat="false" ht="12.8" hidden="false" customHeight="false" outlineLevel="0" collapsed="false">
      <c r="C13" s="26"/>
      <c r="D13" s="26"/>
      <c r="E13" s="26"/>
      <c r="H13" s="11"/>
    </row>
    <row r="14" customFormat="false" ht="12.8" hidden="false" customHeight="false" outlineLevel="0" collapsed="false">
      <c r="C14" s="26"/>
      <c r="D14" s="26"/>
      <c r="E14" s="26"/>
      <c r="H14" s="11"/>
    </row>
    <row r="15" customFormat="false" ht="12.8" hidden="false" customHeight="false" outlineLevel="0" collapsed="false">
      <c r="C15" s="26"/>
      <c r="D15" s="26"/>
      <c r="E15" s="26"/>
      <c r="H15" s="11"/>
      <c r="J15" s="17" t="s">
        <v>21</v>
      </c>
      <c r="K15" s="17"/>
      <c r="L15" s="17"/>
    </row>
    <row r="16" customFormat="false" ht="12.8" hidden="false" customHeight="false" outlineLevel="0" collapsed="false">
      <c r="A16" s="0"/>
      <c r="H16" s="11"/>
      <c r="J16" s="2" t="s">
        <v>22</v>
      </c>
      <c r="K16" s="2" t="s">
        <v>4</v>
      </c>
      <c r="L16" s="2" t="s">
        <v>5</v>
      </c>
    </row>
    <row r="17" customFormat="false" ht="12.8" hidden="false" customHeight="false" outlineLevel="0" collapsed="false">
      <c r="A17" s="11" t="s">
        <v>42</v>
      </c>
      <c r="B17" s="11" t="s">
        <v>43</v>
      </c>
      <c r="C17" s="27" t="n">
        <f aca="false">AVERAGE('Dados Parcelas'!I2:I40)</f>
        <v>8.59741217259684</v>
      </c>
      <c r="D17" s="27" t="n">
        <f aca="false">AVERAGE('Dados Parcelas'!I41:I65)</f>
        <v>17.0983724337452</v>
      </c>
      <c r="E17" s="27" t="n">
        <f aca="false">AVERAGE('Dados Parcelas'!I66:I69)</f>
        <v>20.6025989463713</v>
      </c>
      <c r="G17" s="18" t="s">
        <v>44</v>
      </c>
      <c r="I17" s="11" t="s">
        <v>24</v>
      </c>
      <c r="J17" s="19" t="n">
        <f aca="false">(C8*C18)/($C$8*$C$18 + $D$8*$D$18 + $E$8*$E$18)</f>
        <v>0.412990008182753</v>
      </c>
      <c r="K17" s="19" t="n">
        <f aca="false">(D8*D18)/($C$8*$C$18 + $D$8*$D$18 + $E$8*$E$18)</f>
        <v>0.56378658412803</v>
      </c>
      <c r="L17" s="19" t="n">
        <f aca="false">(E8*E18)/($C$8*$C$18 + $D$8*$D$18 + $E$8*$E$18)</f>
        <v>0.0232234076892162</v>
      </c>
    </row>
    <row r="18" customFormat="false" ht="12.8" hidden="false" customHeight="false" outlineLevel="0" collapsed="false">
      <c r="A18" s="11" t="s">
        <v>45</v>
      </c>
      <c r="B18" s="11" t="s">
        <v>46</v>
      </c>
      <c r="C18" s="27" t="n">
        <f aca="false">VAR('Dados Parcelas'!I2:I40)</f>
        <v>1.23875481574827</v>
      </c>
      <c r="D18" s="27" t="n">
        <f aca="false">VAR('Dados Parcelas'!I41:I65)</f>
        <v>2.86670245238847</v>
      </c>
      <c r="E18" s="27" t="n">
        <f aca="false">VAR('Dados Parcelas'!I66:I69)</f>
        <v>0.40299508318261</v>
      </c>
      <c r="H18" s="11"/>
      <c r="I18" s="11" t="s">
        <v>25</v>
      </c>
      <c r="J18" s="20" t="n">
        <f aca="false">$C$8^2 *$C$19^2 /J17 + $D$8^2 *$D$19^2 /K17 + $E$8^2 *$E$19^2 /L17</f>
        <v>16906551733.2663</v>
      </c>
      <c r="K18" s="19"/>
      <c r="L18" s="19"/>
    </row>
    <row r="19" customFormat="false" ht="12.8" hidden="false" customHeight="false" outlineLevel="0" collapsed="false">
      <c r="A19" s="11" t="s">
        <v>47</v>
      </c>
      <c r="B19" s="11" t="s">
        <v>48</v>
      </c>
      <c r="C19" s="28" t="n">
        <f aca="false">SQRT(C18)/C17*100</f>
        <v>12.9456818581822</v>
      </c>
      <c r="D19" s="28" t="n">
        <f aca="false">SQRT(D18)/D17*100</f>
        <v>9.90231041608469</v>
      </c>
      <c r="E19" s="28" t="n">
        <f aca="false">SQRT(E18)/E17*100</f>
        <v>3.08125658794029</v>
      </c>
      <c r="H19" s="11"/>
      <c r="I19" s="11" t="s">
        <v>28</v>
      </c>
      <c r="J19" s="20" t="n">
        <f aca="false">$C$8 *$C$19^2  + $D$8 *$D$19^2  + $E$8 *$E$19^2</f>
        <v>1349707.24400791</v>
      </c>
      <c r="K19" s="25"/>
      <c r="L19" s="25"/>
    </row>
    <row r="20" customFormat="false" ht="12.8" hidden="false" customHeight="false" outlineLevel="0" collapsed="false">
      <c r="A20" s="11" t="s">
        <v>49</v>
      </c>
      <c r="B20" s="11" t="s">
        <v>50</v>
      </c>
      <c r="C20" s="27" t="n">
        <f aca="false">C18/C10</f>
        <v>0.0317629439935453</v>
      </c>
      <c r="D20" s="27" t="n">
        <f aca="false">D18/D10</f>
        <v>0.114668098095539</v>
      </c>
      <c r="E20" s="27" t="n">
        <f aca="false">E18/E10</f>
        <v>0.100748770795653</v>
      </c>
      <c r="H20" s="11"/>
      <c r="I20" s="11"/>
      <c r="J20" s="19"/>
      <c r="K20" s="19"/>
      <c r="L20" s="19"/>
    </row>
    <row r="21" customFormat="false" ht="13.15" hidden="false" customHeight="false" outlineLevel="0" collapsed="false">
      <c r="H21" s="11" t="s">
        <v>30</v>
      </c>
      <c r="I21" s="22" t="s">
        <v>31</v>
      </c>
      <c r="J21" s="22" t="s">
        <v>32</v>
      </c>
      <c r="K21" s="22" t="s">
        <v>33</v>
      </c>
      <c r="L21" s="2" t="s">
        <v>34</v>
      </c>
    </row>
    <row r="22" customFormat="false" ht="12.8" hidden="false" customHeight="false" outlineLevel="0" collapsed="false">
      <c r="A22" s="11" t="s">
        <v>51</v>
      </c>
      <c r="B22" s="11" t="s">
        <v>52</v>
      </c>
      <c r="C22" s="29" t="n">
        <f aca="false">C17*C8</f>
        <v>51102.0626858964</v>
      </c>
      <c r="D22" s="29" t="n">
        <f aca="false">D17*D8</f>
        <v>59951.9599371356</v>
      </c>
      <c r="E22" s="29" t="n">
        <f aca="false">E17*E8</f>
        <v>21167.2627693459</v>
      </c>
      <c r="H22" s="11" t="s">
        <v>37</v>
      </c>
      <c r="I22" s="19" t="n">
        <v>2.3646</v>
      </c>
      <c r="J22" s="19" t="n">
        <f aca="false">_xlfn.T.INV(0.975,I24-1)</f>
        <v>1.97132479324333</v>
      </c>
      <c r="K22" s="19" t="n">
        <f aca="false">_xlfn.T.INV(0.975,J24-1)</f>
        <v>1.97634565459382</v>
      </c>
      <c r="L22" s="19" t="n">
        <f aca="false">_xlfn.T.INV(0.975,K24-1)</f>
        <v>1.97623330889533</v>
      </c>
    </row>
    <row r="23" customFormat="false" ht="12.8" hidden="false" customHeight="false" outlineLevel="0" collapsed="false">
      <c r="A23" s="11" t="s">
        <v>53</v>
      </c>
      <c r="B23" s="11" t="s">
        <v>54</v>
      </c>
      <c r="C23" s="29" t="n">
        <f aca="false">C20*C8^2</f>
        <v>1122178.93906867</v>
      </c>
      <c r="D23" s="29" t="n">
        <f aca="false">D20*D8^2</f>
        <v>1409742.63774696</v>
      </c>
      <c r="E23" s="29" t="n">
        <f aca="false">E20*E8^2</f>
        <v>106346.975058865</v>
      </c>
      <c r="H23" s="11" t="s">
        <v>38</v>
      </c>
      <c r="I23" s="23" t="n">
        <f aca="false">$C$31^2 *$J$2^2 /I22^2</f>
        <v>78535793.446693</v>
      </c>
      <c r="J23" s="23" t="n">
        <f aca="false">$C$31^2 *$J$2^2 /J22^2</f>
        <v>112996928.396014</v>
      </c>
      <c r="K23" s="23" t="n">
        <f aca="false">$C$31^2 *$J$2^2 /K22^2</f>
        <v>112423525.408985</v>
      </c>
      <c r="L23" s="23" t="n">
        <f aca="false">$C$31^2 *$J$2^2 /L22^2</f>
        <v>112436307.967033</v>
      </c>
    </row>
    <row r="24" customFormat="false" ht="12.8" hidden="false" customHeight="false" outlineLevel="0" collapsed="false">
      <c r="H24" s="11" t="s">
        <v>41</v>
      </c>
      <c r="I24" s="25" t="n">
        <f aca="false">_xlfn.FLOOR.MATH( $J$18/($J$19+I23) )</f>
        <v>211</v>
      </c>
      <c r="J24" s="25" t="n">
        <f aca="false">_xlfn.FLOOR.MATH( $J$18/($J$19+J23) )</f>
        <v>147</v>
      </c>
      <c r="K24" s="25" t="n">
        <f aca="false">_xlfn.FLOOR.MATH( $J$18/($J$19+K23) )</f>
        <v>148</v>
      </c>
      <c r="L24" s="25" t="n">
        <f aca="false">_xlfn.FLOOR.MATH( $J$18/($J$19+L23) )</f>
        <v>148</v>
      </c>
    </row>
    <row r="25" customFormat="false" ht="12.8" hidden="false" customHeight="false" outlineLevel="0" collapsed="false">
      <c r="H25" s="11"/>
      <c r="I25" s="11"/>
      <c r="J25" s="19"/>
      <c r="K25" s="19"/>
      <c r="L25" s="19"/>
    </row>
    <row r="26" customFormat="false" ht="12.8" hidden="false" customHeight="false" outlineLevel="0" collapsed="false">
      <c r="H26" s="11"/>
      <c r="I26" s="11"/>
      <c r="J26" s="19"/>
      <c r="K26" s="19"/>
      <c r="L26" s="19"/>
    </row>
    <row r="27" customFormat="false" ht="12.8" hidden="false" customHeight="false" outlineLevel="0" collapsed="false">
      <c r="H27" s="11"/>
      <c r="I27" s="11"/>
      <c r="J27" s="17" t="s">
        <v>21</v>
      </c>
      <c r="K27" s="17"/>
      <c r="L27" s="17"/>
    </row>
    <row r="28" customFormat="false" ht="12.8" hidden="false" customHeight="false" outlineLevel="0" collapsed="false">
      <c r="H28" s="11"/>
      <c r="I28" s="11"/>
      <c r="J28" s="2" t="s">
        <v>22</v>
      </c>
      <c r="K28" s="2" t="s">
        <v>4</v>
      </c>
      <c r="L28" s="2" t="s">
        <v>5</v>
      </c>
    </row>
    <row r="29" customFormat="false" ht="12.8" hidden="false" customHeight="false" outlineLevel="0" collapsed="false">
      <c r="G29" s="18" t="s">
        <v>55</v>
      </c>
      <c r="I29" s="11" t="s">
        <v>56</v>
      </c>
      <c r="J29" s="2" t="n">
        <v>1</v>
      </c>
      <c r="K29" s="2" t="n">
        <v>0.5</v>
      </c>
      <c r="L29" s="2" t="n">
        <v>0.5</v>
      </c>
    </row>
    <row r="30" customFormat="false" ht="12.8" hidden="false" customHeight="false" outlineLevel="0" collapsed="false">
      <c r="A30" s="12" t="s">
        <v>57</v>
      </c>
      <c r="H30" s="11"/>
      <c r="I30" s="11" t="s">
        <v>24</v>
      </c>
      <c r="J30" s="19" t="n">
        <f aca="false">(C8*C18/SQRT(J29))/($C$8*$C$18/SQRT($J$29) + $D$8*$D$18/SQRT($K$29) + $E$8*$E$18/SQRT($L$29))</f>
        <v>0.332213199342413</v>
      </c>
      <c r="K30" s="19" t="n">
        <f aca="false">(D8*D18/SQRT(K29))/($C$8*$C$18/SQRT($J$29) + $D$8*$D$18/SQRT($K$29) + $E$8*$E$18/SQRT($L$29))</f>
        <v>0.641367684565307</v>
      </c>
      <c r="L30" s="19" t="n">
        <f aca="false">(E8*E18/SQRT(L29))/($C$8*$C$18/SQRT($J$29) + $D$8*$D$18/SQRT($K$29) + $E$8*$E$18/SQRT($L$29))</f>
        <v>0.0264191160922806</v>
      </c>
    </row>
    <row r="31" customFormat="false" ht="12.8" hidden="false" customHeight="false" outlineLevel="0" collapsed="false">
      <c r="A31" s="11" t="s">
        <v>58</v>
      </c>
      <c r="B31" s="11" t="s">
        <v>59</v>
      </c>
      <c r="C31" s="21" t="n">
        <f aca="false">C8+D8+E8</f>
        <v>10477.5925925926</v>
      </c>
      <c r="D31" s="30" t="s">
        <v>60</v>
      </c>
      <c r="H31" s="11"/>
      <c r="I31" s="11" t="s">
        <v>25</v>
      </c>
      <c r="J31" s="20" t="n">
        <f aca="false">$C$8^2 *$C$19^2 /J30 + $D$8^2 *$D$19^2 /K30 + $E$8^2 *$E$19^2 /L30</f>
        <v>20081660000.0396</v>
      </c>
    </row>
    <row r="32" customFormat="false" ht="12.8" hidden="false" customHeight="false" outlineLevel="0" collapsed="false">
      <c r="B32" s="11" t="s">
        <v>61</v>
      </c>
      <c r="C32" s="0" t="n">
        <f aca="false">C7+D7+E7</f>
        <v>565.79</v>
      </c>
      <c r="D32" s="30" t="s">
        <v>62</v>
      </c>
      <c r="H32" s="11"/>
      <c r="I32" s="11" t="s">
        <v>28</v>
      </c>
      <c r="J32" s="20" t="n">
        <f aca="false">$C$8 *$C$19^2  + $D$8 *$D$19^2  + $E$8 *$E$19^2</f>
        <v>1349707.24400791</v>
      </c>
    </row>
    <row r="33" customFormat="false" ht="12.8" hidden="false" customHeight="false" outlineLevel="0" collapsed="false">
      <c r="A33" s="11" t="s">
        <v>63</v>
      </c>
      <c r="B33" s="11" t="s">
        <v>64</v>
      </c>
      <c r="C33" s="1" t="n">
        <f aca="false">C22+D22+E22</f>
        <v>132221.285392378</v>
      </c>
      <c r="D33" s="30" t="s">
        <v>65</v>
      </c>
    </row>
    <row r="34" customFormat="false" ht="12.8" hidden="false" customHeight="false" outlineLevel="0" collapsed="false">
      <c r="A34" s="11" t="s">
        <v>66</v>
      </c>
      <c r="B34" s="11" t="s">
        <v>67</v>
      </c>
      <c r="C34" s="1" t="n">
        <f aca="false">C23+D23+E23</f>
        <v>2638268.55187449</v>
      </c>
      <c r="D34" s="30" t="s">
        <v>68</v>
      </c>
      <c r="H34" s="11" t="s">
        <v>30</v>
      </c>
      <c r="I34" s="22" t="s">
        <v>31</v>
      </c>
      <c r="J34" s="22" t="s">
        <v>32</v>
      </c>
      <c r="K34" s="22" t="s">
        <v>33</v>
      </c>
      <c r="L34" s="2" t="s">
        <v>34</v>
      </c>
    </row>
    <row r="35" customFormat="false" ht="12.8" hidden="false" customHeight="false" outlineLevel="0" collapsed="false">
      <c r="H35" s="11" t="s">
        <v>37</v>
      </c>
      <c r="I35" s="19" t="n">
        <v>2.3646</v>
      </c>
      <c r="J35" s="19" t="n">
        <f aca="false">_xlfn.T.INV(0.975,I37-1)</f>
        <v>1.96949839342116</v>
      </c>
      <c r="K35" s="19" t="n">
        <f aca="false">_xlfn.T.INV(0.975,J37-1)</f>
        <v>1.97369143975607</v>
      </c>
      <c r="L35" s="19" t="n">
        <f aca="false">_xlfn.T.INV(0.975,K37-1)</f>
        <v>1.97361246195438</v>
      </c>
    </row>
    <row r="36" customFormat="false" ht="12.8" hidden="false" customHeight="false" outlineLevel="0" collapsed="false">
      <c r="A36" s="11" t="s">
        <v>69</v>
      </c>
      <c r="B36" s="11" t="s">
        <v>70</v>
      </c>
      <c r="C36" s="31" t="n">
        <f aca="false">C33/C31</f>
        <v>12.6194337319295</v>
      </c>
      <c r="D36" s="30" t="s">
        <v>71</v>
      </c>
      <c r="E36" s="28" t="n">
        <f aca="false">C33/C32</f>
        <v>233.693217257954</v>
      </c>
      <c r="G36" s="30"/>
      <c r="H36" s="11" t="s">
        <v>38</v>
      </c>
      <c r="I36" s="23" t="n">
        <f aca="false">$C$31^2 *$J$2^2 /I35^2</f>
        <v>78535793.446693</v>
      </c>
      <c r="J36" s="23" t="n">
        <f aca="false">$C$31^2 *$J$2^2 /J35^2</f>
        <v>113206599.307123</v>
      </c>
      <c r="K36" s="23" t="n">
        <f aca="false">$C$31^2 *$J$2^2 /K35^2</f>
        <v>112726102.422215</v>
      </c>
      <c r="L36" s="23" t="n">
        <f aca="false">$C$31^2 *$J$2^2 /L35^2</f>
        <v>112735124.495258</v>
      </c>
    </row>
    <row r="37" customFormat="false" ht="12.8" hidden="false" customHeight="false" outlineLevel="0" collapsed="false">
      <c r="A37" s="11" t="s">
        <v>72</v>
      </c>
      <c r="B37" s="11" t="s">
        <v>73</v>
      </c>
      <c r="C37" s="27" t="n">
        <f aca="false">C34/C31^2</f>
        <v>0.0240323359148375</v>
      </c>
      <c r="D37" s="30" t="s">
        <v>74</v>
      </c>
      <c r="E37" s="28" t="n">
        <f aca="false">C34/C32^2</f>
        <v>8.24154180892917</v>
      </c>
      <c r="G37" s="30"/>
      <c r="H37" s="11" t="s">
        <v>41</v>
      </c>
      <c r="I37" s="25" t="n">
        <f aca="false">_xlfn.FLOOR.MATH( $J$31/($J$32+I36) )</f>
        <v>251</v>
      </c>
      <c r="J37" s="25" t="n">
        <f aca="false">_xlfn.FLOOR.MATH( $J$31/($J$32+J36) )</f>
        <v>175</v>
      </c>
      <c r="K37" s="25" t="n">
        <f aca="false">_xlfn.FLOOR.MATH( $J$31/($J$32+K36) )</f>
        <v>176</v>
      </c>
      <c r="L37" s="25" t="n">
        <f aca="false">_xlfn.FLOOR.MATH( $J$31/($J$32+L36) )</f>
        <v>176</v>
      </c>
    </row>
    <row r="39" customFormat="false" ht="12.8" hidden="false" customHeight="false" outlineLevel="0" collapsed="false">
      <c r="A39" s="11" t="s">
        <v>75</v>
      </c>
      <c r="B39" s="11" t="s">
        <v>76</v>
      </c>
      <c r="C39" s="21" t="n">
        <f aca="false">(C12*C18+D12*D18+E12*E18)^2 / ( ((C12*C18)^2/(C10-1)) + ((D12*D18)^2/(D10-1)) + ((E12*E18)^2/(E10-1)))</f>
        <v>58.1545335847722</v>
      </c>
      <c r="D39" s="0" t="n">
        <f aca="false">ROUND(C39,0)</f>
        <v>58</v>
      </c>
    </row>
    <row r="40" customFormat="false" ht="12.8" hidden="false" customHeight="false" outlineLevel="0" collapsed="false">
      <c r="A40" s="11" t="s">
        <v>77</v>
      </c>
      <c r="B40" s="11" t="s">
        <v>37</v>
      </c>
      <c r="C40" s="32" t="n">
        <f aca="false">_xlfn.T.INV(0.975, D39-1)</f>
        <v>2.00246545929101</v>
      </c>
    </row>
    <row r="42" customFormat="false" ht="12.8" hidden="false" customHeight="false" outlineLevel="0" collapsed="false">
      <c r="A42" s="11" t="s">
        <v>78</v>
      </c>
      <c r="B42" s="17" t="s">
        <v>79</v>
      </c>
      <c r="C42" s="17"/>
      <c r="D42" s="2" t="s">
        <v>80</v>
      </c>
      <c r="H42" s="17"/>
      <c r="I42" s="17"/>
    </row>
    <row r="43" customFormat="false" ht="12.8" hidden="false" customHeight="false" outlineLevel="0" collapsed="false">
      <c r="A43" s="11" t="s">
        <v>63</v>
      </c>
      <c r="B43" s="33" t="n">
        <f aca="false">C33</f>
        <v>132221.285392378</v>
      </c>
      <c r="C43" s="21" t="n">
        <f aca="false">C40*SQRT(C34)</f>
        <v>3252.55413775686</v>
      </c>
      <c r="D43" s="1" t="n">
        <f aca="false">C43/B43*100</f>
        <v>2.45993232338093</v>
      </c>
      <c r="E43" s="30" t="s">
        <v>65</v>
      </c>
    </row>
    <row r="44" customFormat="false" ht="12.8" hidden="false" customHeight="false" outlineLevel="0" collapsed="false">
      <c r="A44" s="11" t="s">
        <v>69</v>
      </c>
      <c r="B44" s="34" t="n">
        <f aca="false">C36</f>
        <v>12.6194337319295</v>
      </c>
      <c r="C44" s="32" t="n">
        <f aca="false">C40*SQRT(C37)</f>
        <v>0.310429529399371</v>
      </c>
      <c r="D44" s="1" t="n">
        <f aca="false">C44/B44*100</f>
        <v>2.45993232338094</v>
      </c>
      <c r="E44" s="30" t="s">
        <v>71</v>
      </c>
      <c r="G44" s="28"/>
      <c r="H44" s="28"/>
    </row>
    <row r="45" customFormat="false" ht="12.8" hidden="false" customHeight="false" outlineLevel="0" collapsed="false">
      <c r="A45" s="11" t="s">
        <v>69</v>
      </c>
      <c r="B45" s="35" t="n">
        <f aca="false">B44/540*10^4</f>
        <v>233.693217257954</v>
      </c>
      <c r="C45" s="35" t="n">
        <f aca="false">C44/540*10^4</f>
        <v>5.74869498887725</v>
      </c>
      <c r="D45" s="1"/>
      <c r="E45" s="30" t="s">
        <v>81</v>
      </c>
      <c r="G45" s="28"/>
      <c r="H45" s="28"/>
      <c r="I45" s="30"/>
    </row>
    <row r="46" customFormat="false" ht="12.8" hidden="false" customHeight="false" outlineLevel="0" collapsed="false">
      <c r="B46" s="35"/>
      <c r="C46" s="35"/>
      <c r="D46" s="1"/>
      <c r="E46" s="30"/>
      <c r="G46" s="28"/>
      <c r="H46" s="28"/>
      <c r="I46" s="30"/>
    </row>
    <row r="47" customFormat="false" ht="12.8" hidden="false" customHeight="false" outlineLevel="0" collapsed="false">
      <c r="B47" s="35"/>
      <c r="C47" s="35"/>
      <c r="D47" s="1"/>
      <c r="E47" s="30"/>
      <c r="G47" s="28"/>
      <c r="H47" s="28"/>
      <c r="I47" s="30"/>
    </row>
  </sheetData>
  <mergeCells count="6">
    <mergeCell ref="J3:L3"/>
    <mergeCell ref="C4:E4"/>
    <mergeCell ref="J15:L15"/>
    <mergeCell ref="J27:L27"/>
    <mergeCell ref="B42:C42"/>
    <mergeCell ref="H42:I42"/>
  </mergeCells>
  <printOptions headings="false" gridLines="true" gridLinesSet="true" horizontalCentered="false" verticalCentered="false"/>
  <pageMargins left="0.306944444444444" right="0.154861111111111" top="1.05277777777778" bottom="1.05277777777778" header="0.7875" footer="0.787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244</TotalTime>
  <Application>LibreOffice/6.4.6.2$Linux_X86_64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2020-11-09T11:43:08Z</dcterms:modified>
  <cp:revision>26</cp:revision>
  <dc:subject/>
  <dc:title/>
</cp:coreProperties>
</file>